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charts/chart7.xml" ContentType="application/vnd.openxmlformats-officedocument.drawingml.chart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charts/chart8.xml" ContentType="application/vnd.openxmlformats-officedocument.drawingml.chart+xml"/>
  <Override PartName="/docProps/app.xml" ContentType="application/vnd.openxmlformats-officedocument.extended-properties+xml"/>
  <Override PartName="/xl/worksheets/sheet7.xml" ContentType="application/vnd.openxmlformats-officedocument.spreadsheetml.worksheet+xml"/>
  <Override PartName="/xl/charts/chart9.xml" ContentType="application/vnd.openxmlformats-officedocument.drawingml.chart+xml"/>
  <Override PartName="/xl/drawings/drawing3.xml" ContentType="application/vnd.openxmlformats-officedocument.drawing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drawings/drawing6.xml" ContentType="application/vnd.openxmlformats-officedocument.drawing+xml"/>
  <Default Extension="vml" ContentType="application/vnd.openxmlformats-officedocument.vmlDrawing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Default Extension="jpeg" ContentType="image/jpeg"/>
  <Override PartName="/xl/workbook.xml" ContentType="application/vnd.openxmlformats-officedocument.spreadsheetml.sheet.main+xml"/>
  <Override PartName="/docProps/core.xml" ContentType="application/vnd.openxmlformats-package.core-properties+xml"/>
  <Override PartName="/xl/charts/chart3.xml" ContentType="application/vnd.openxmlformats-officedocument.drawingml.chart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worksheets/sheet6.xml" ContentType="application/vnd.openxmlformats-officedocument.spreadsheetml.worksheet+xml"/>
  <Override PartName="/xl/charts/chart6.xml" ContentType="application/vnd.openxmlformats-officedocument.drawingml.chart+xml"/>
  <Override PartName="/xl/charts/chart10.xml" ContentType="application/vnd.openxmlformats-officedocument.drawingml.chart+xml"/>
  <Default Extension="rels" ContentType="application/vnd.openxmlformats-package.relationships+xml"/>
  <Override PartName="/xl/drawings/drawing1.xml" ContentType="application/vnd.openxmlformats-officedocument.drawing+xml"/>
  <Override PartName="/xl/charts/chart5.xml" ContentType="application/vnd.openxmlformats-officedocument.drawingml.chart+xml"/>
  <Override PartName="/xl/comments1.xml" ContentType="application/vnd.openxmlformats-officedocument.spreadsheetml.comments+xml"/>
  <Override PartName="/xl/comments3.xml" ContentType="application/vnd.openxmlformats-officedocument.spreadsheetml.comments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fileSharing readOnlyRecommended="1"/>
  <workbookPr showInkAnnotation="0" autoCompressPictures="0"/>
  <bookViews>
    <workbookView xWindow="80" yWindow="-120" windowWidth="32340" windowHeight="22940" tabRatio="500"/>
  </bookViews>
  <sheets>
    <sheet name="Input Data" sheetId="4" r:id="rId1"/>
    <sheet name="Curve 1" sheetId="16" r:id="rId2"/>
    <sheet name="Curve 2" sheetId="17" r:id="rId3"/>
    <sheet name="Curve 3" sheetId="18" r:id="rId4"/>
    <sheet name="Curve 4" sheetId="19" r:id="rId5"/>
    <sheet name="Curve 5" sheetId="20" r:id="rId6"/>
    <sheet name="Family of Curves" sheetId="21" r:id="rId7"/>
    <sheet name="Summary" sheetId="12" r:id="rId8"/>
  </sheets>
  <definedNames>
    <definedName name="_xlnm.Print_Area" localSheetId="1">'Curve 1'!$A$1:$L$49</definedName>
    <definedName name="_xlnm.Print_Area" localSheetId="2">'Curve 2'!$A$1:$L$49</definedName>
    <definedName name="_xlnm.Print_Area" localSheetId="3">'Curve 3'!$A$1:$L$49</definedName>
    <definedName name="_xlnm.Print_Area" localSheetId="4">'Curve 4'!$A$1:$L$49</definedName>
    <definedName name="_xlnm.Print_Area" localSheetId="5">'Curve 5'!$A$1:$L$49</definedName>
    <definedName name="_xlnm.Print_Area" localSheetId="6">'Family of Curves'!$A$1:$L$49</definedName>
    <definedName name="_xlnm.Print_Area" localSheetId="0">'Input Data'!$A$1:$L$49</definedName>
    <definedName name="_xlnm.Print_Area" localSheetId="7">Summary!$A$1:$L$49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1" i="16"/>
  <c r="A2"/>
  <c r="K42"/>
  <c r="K43"/>
  <c r="R43"/>
  <c r="R42"/>
  <c r="R45"/>
  <c r="R44"/>
  <c r="O45"/>
  <c r="O44"/>
  <c r="O43"/>
  <c r="O42"/>
  <c r="K44"/>
  <c r="O47"/>
  <c r="O46"/>
  <c r="O49"/>
  <c r="O48"/>
  <c r="K48"/>
  <c r="L48"/>
  <c r="L47"/>
  <c r="K45"/>
  <c r="L46"/>
  <c r="N49"/>
  <c r="N48"/>
  <c r="N47"/>
  <c r="N46"/>
  <c r="K47"/>
  <c r="K46"/>
  <c r="L49"/>
  <c r="K49"/>
  <c r="Q45"/>
  <c r="Q44"/>
  <c r="Q43"/>
  <c r="Q42"/>
  <c r="N45"/>
  <c r="N44"/>
  <c r="N43"/>
  <c r="N42"/>
  <c r="A1" i="17"/>
  <c r="A2"/>
  <c r="K42"/>
  <c r="K44"/>
  <c r="O49"/>
  <c r="O48"/>
  <c r="O47"/>
  <c r="O46"/>
  <c r="K43"/>
  <c r="R45"/>
  <c r="O45"/>
  <c r="R44"/>
  <c r="O44"/>
  <c r="R43"/>
  <c r="O43"/>
  <c r="R42"/>
  <c r="O42"/>
  <c r="K48"/>
  <c r="L48"/>
  <c r="L49"/>
  <c r="L47"/>
  <c r="K45"/>
  <c r="L46"/>
  <c r="N49"/>
  <c r="N48"/>
  <c r="N47"/>
  <c r="N46"/>
  <c r="Q45"/>
  <c r="N45"/>
  <c r="Q44"/>
  <c r="N44"/>
  <c r="Q43"/>
  <c r="N43"/>
  <c r="Q42"/>
  <c r="N42"/>
  <c r="K47"/>
  <c r="K46"/>
  <c r="K49"/>
  <c r="A1" i="18"/>
  <c r="A2"/>
  <c r="K42"/>
  <c r="K44"/>
  <c r="O49"/>
  <c r="O48"/>
  <c r="O47"/>
  <c r="O46"/>
  <c r="K43"/>
  <c r="R45"/>
  <c r="O45"/>
  <c r="R44"/>
  <c r="O44"/>
  <c r="R43"/>
  <c r="O43"/>
  <c r="R42"/>
  <c r="O42"/>
  <c r="K48"/>
  <c r="L48"/>
  <c r="L47"/>
  <c r="K45"/>
  <c r="L46"/>
  <c r="N49"/>
  <c r="N48"/>
  <c r="N47"/>
  <c r="N46"/>
  <c r="L49"/>
  <c r="Q45"/>
  <c r="N45"/>
  <c r="Q44"/>
  <c r="N44"/>
  <c r="Q43"/>
  <c r="N43"/>
  <c r="Q42"/>
  <c r="N42"/>
  <c r="K47"/>
  <c r="K46"/>
  <c r="K49"/>
  <c r="A1" i="19"/>
  <c r="A2"/>
  <c r="K42"/>
  <c r="K44"/>
  <c r="O49"/>
  <c r="O48"/>
  <c r="O47"/>
  <c r="O46"/>
  <c r="K43"/>
  <c r="R45"/>
  <c r="O45"/>
  <c r="R44"/>
  <c r="O44"/>
  <c r="R43"/>
  <c r="O43"/>
  <c r="R42"/>
  <c r="O42"/>
  <c r="K48"/>
  <c r="L48"/>
  <c r="L47"/>
  <c r="K45"/>
  <c r="L46"/>
  <c r="N49"/>
  <c r="N48"/>
  <c r="N47"/>
  <c r="N46"/>
  <c r="L49"/>
  <c r="Q45"/>
  <c r="N45"/>
  <c r="Q44"/>
  <c r="N44"/>
  <c r="Q43"/>
  <c r="N43"/>
  <c r="Q42"/>
  <c r="N42"/>
  <c r="K47"/>
  <c r="K46"/>
  <c r="K49"/>
  <c r="A1" i="20"/>
  <c r="A2"/>
  <c r="K42"/>
  <c r="K44"/>
  <c r="O49"/>
  <c r="O48"/>
  <c r="O47"/>
  <c r="O46"/>
  <c r="K43"/>
  <c r="R45"/>
  <c r="O45"/>
  <c r="R44"/>
  <c r="O44"/>
  <c r="R43"/>
  <c r="O43"/>
  <c r="R42"/>
  <c r="O42"/>
  <c r="K48"/>
  <c r="L48"/>
  <c r="L47"/>
  <c r="K45"/>
  <c r="L46"/>
  <c r="N49"/>
  <c r="N48"/>
  <c r="N47"/>
  <c r="N46"/>
  <c r="L49"/>
  <c r="Q45"/>
  <c r="N45"/>
  <c r="Q44"/>
  <c r="N44"/>
  <c r="Q43"/>
  <c r="N43"/>
  <c r="Q42"/>
  <c r="N42"/>
  <c r="K47"/>
  <c r="K46"/>
  <c r="K49"/>
  <c r="Q34" i="21"/>
  <c r="N34"/>
  <c r="I45"/>
  <c r="A1"/>
  <c r="I49"/>
  <c r="I48"/>
  <c r="I47"/>
  <c r="I46"/>
  <c r="A5"/>
  <c r="R38"/>
  <c r="R37"/>
  <c r="R36"/>
  <c r="R35"/>
  <c r="O38"/>
  <c r="O37"/>
  <c r="O36"/>
  <c r="O35"/>
  <c r="R49"/>
  <c r="R48"/>
  <c r="R47"/>
  <c r="R46"/>
  <c r="R45"/>
  <c r="O49"/>
  <c r="O48"/>
  <c r="O47"/>
  <c r="O46"/>
  <c r="O45"/>
  <c r="L49"/>
  <c r="L48"/>
  <c r="L47"/>
  <c r="L46"/>
  <c r="K49"/>
  <c r="K48"/>
  <c r="K47"/>
  <c r="K46"/>
  <c r="K45"/>
  <c r="L45"/>
  <c r="Q38"/>
  <c r="Q37"/>
  <c r="Q36"/>
  <c r="Q35"/>
  <c r="N38"/>
  <c r="N37"/>
  <c r="N36"/>
  <c r="N35"/>
  <c r="N49"/>
  <c r="N48"/>
  <c r="N47"/>
  <c r="N46"/>
  <c r="N45"/>
  <c r="J45"/>
  <c r="J49"/>
  <c r="J48"/>
  <c r="J47"/>
  <c r="J46"/>
  <c r="Q45"/>
  <c r="Q49"/>
  <c r="Q48"/>
  <c r="Q47"/>
  <c r="Q46"/>
  <c r="P43" i="4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5"/>
  <c r="P44"/>
  <c r="P46"/>
  <c r="C49"/>
  <c r="P47"/>
  <c r="P48"/>
  <c r="Q43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5"/>
  <c r="Q44"/>
  <c r="Q46"/>
  <c r="Q47"/>
  <c r="Q48"/>
  <c r="R43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5"/>
  <c r="R44"/>
  <c r="R46"/>
  <c r="R47"/>
  <c r="R48"/>
  <c r="S43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5"/>
  <c r="S44"/>
  <c r="S46"/>
  <c r="S47"/>
  <c r="S48"/>
  <c r="O43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5"/>
  <c r="O44"/>
  <c r="O46"/>
  <c r="O47"/>
  <c r="O48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7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E33"/>
  <c r="F33"/>
  <c r="D34"/>
  <c r="E34"/>
  <c r="F34"/>
  <c r="D35"/>
  <c r="E35"/>
  <c r="F35"/>
  <c r="D36"/>
  <c r="E36"/>
  <c r="F36"/>
  <c r="D37"/>
  <c r="E37"/>
  <c r="F37"/>
  <c r="D38"/>
  <c r="E38"/>
  <c r="F38"/>
  <c r="D39"/>
  <c r="E39"/>
  <c r="F39"/>
  <c r="D40"/>
  <c r="E40"/>
  <c r="F40"/>
  <c r="D41"/>
  <c r="E41"/>
  <c r="F41"/>
  <c r="E32"/>
  <c r="F32"/>
  <c r="E12"/>
  <c r="F12"/>
  <c r="E13"/>
  <c r="F13"/>
  <c r="E14"/>
  <c r="F14"/>
  <c r="E15"/>
  <c r="F15"/>
  <c r="E16"/>
  <c r="F16"/>
  <c r="E17"/>
  <c r="F17"/>
  <c r="E18"/>
  <c r="F18"/>
  <c r="E19"/>
  <c r="F19"/>
  <c r="E20"/>
  <c r="F20"/>
  <c r="E21"/>
  <c r="F21"/>
  <c r="E22"/>
  <c r="F22"/>
  <c r="E23"/>
  <c r="F23"/>
  <c r="E24"/>
  <c r="F24"/>
  <c r="E25"/>
  <c r="F25"/>
  <c r="E26"/>
  <c r="F26"/>
  <c r="E27"/>
  <c r="F27"/>
  <c r="E28"/>
  <c r="F28"/>
  <c r="E29"/>
  <c r="F29"/>
  <c r="E30"/>
  <c r="F30"/>
  <c r="E31"/>
  <c r="F31"/>
  <c r="E11"/>
  <c r="F11"/>
  <c r="A3"/>
  <c r="AI48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7"/>
  <c r="AJ11"/>
  <c r="AH11"/>
  <c r="AJ12"/>
  <c r="AH12"/>
  <c r="AJ13"/>
  <c r="AH13"/>
  <c r="AJ14"/>
  <c r="AH14"/>
  <c r="AJ15"/>
  <c r="AH15"/>
  <c r="AJ16"/>
  <c r="AH16"/>
  <c r="AJ17"/>
  <c r="AH17"/>
  <c r="AJ18"/>
  <c r="AH18"/>
  <c r="AJ19"/>
  <c r="AH19"/>
  <c r="AJ20"/>
  <c r="AH20"/>
  <c r="AJ21"/>
  <c r="AH21"/>
  <c r="AJ22"/>
  <c r="AH22"/>
  <c r="AJ23"/>
  <c r="AH23"/>
  <c r="AJ24"/>
  <c r="AH24"/>
  <c r="AJ25"/>
  <c r="AH25"/>
  <c r="AJ26"/>
  <c r="AH26"/>
  <c r="AJ27"/>
  <c r="AH27"/>
  <c r="AJ28"/>
  <c r="AH28"/>
  <c r="AJ29"/>
  <c r="AH29"/>
  <c r="AJ30"/>
  <c r="AH30"/>
  <c r="AJ31"/>
  <c r="AH31"/>
  <c r="AJ32"/>
  <c r="AH32"/>
  <c r="AJ33"/>
  <c r="AH33"/>
  <c r="AJ34"/>
  <c r="AH34"/>
  <c r="AH35"/>
  <c r="AJ36"/>
  <c r="AH36"/>
  <c r="AJ37"/>
  <c r="AH37"/>
  <c r="AJ38"/>
  <c r="AH38"/>
  <c r="AJ39"/>
  <c r="AH39"/>
  <c r="AJ40"/>
  <c r="AH40"/>
  <c r="AH41"/>
  <c r="AH46"/>
  <c r="AH47"/>
  <c r="AJ35"/>
  <c r="AI46"/>
  <c r="AH48"/>
  <c r="AF48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34"/>
  <c r="AF35"/>
  <c r="AF36"/>
  <c r="AF37"/>
  <c r="AF38"/>
  <c r="AF39"/>
  <c r="AF40"/>
  <c r="AF41"/>
  <c r="AF47"/>
  <c r="AG11"/>
  <c r="AE11"/>
  <c r="AG12"/>
  <c r="AE12"/>
  <c r="AG13"/>
  <c r="AE13"/>
  <c r="AG14"/>
  <c r="AE14"/>
  <c r="AG15"/>
  <c r="AE15"/>
  <c r="AG16"/>
  <c r="AE16"/>
  <c r="AG17"/>
  <c r="AE17"/>
  <c r="AG18"/>
  <c r="AE18"/>
  <c r="AG19"/>
  <c r="AE19"/>
  <c r="AG20"/>
  <c r="AE20"/>
  <c r="AG21"/>
  <c r="AE21"/>
  <c r="AG22"/>
  <c r="AE22"/>
  <c r="AG23"/>
  <c r="AE23"/>
  <c r="AG24"/>
  <c r="AE24"/>
  <c r="AG25"/>
  <c r="AE25"/>
  <c r="AG26"/>
  <c r="AE26"/>
  <c r="AG27"/>
  <c r="AE27"/>
  <c r="AG28"/>
  <c r="AE28"/>
  <c r="AG29"/>
  <c r="AE29"/>
  <c r="AG30"/>
  <c r="AE30"/>
  <c r="AG31"/>
  <c r="AE31"/>
  <c r="AG32"/>
  <c r="AE32"/>
  <c r="AG33"/>
  <c r="AE33"/>
  <c r="AG34"/>
  <c r="AE34"/>
  <c r="AE35"/>
  <c r="AG36"/>
  <c r="AE36"/>
  <c r="AG37"/>
  <c r="AE37"/>
  <c r="AG38"/>
  <c r="AE38"/>
  <c r="AG39"/>
  <c r="AE39"/>
  <c r="AG40"/>
  <c r="AE40"/>
  <c r="AE41"/>
  <c r="AE46"/>
  <c r="AE47"/>
  <c r="AG35"/>
  <c r="AF46"/>
  <c r="AE48"/>
  <c r="AC48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C41"/>
  <c r="AC47"/>
  <c r="AD11"/>
  <c r="AB11"/>
  <c r="AD12"/>
  <c r="AB12"/>
  <c r="AD13"/>
  <c r="AB13"/>
  <c r="AD14"/>
  <c r="AB14"/>
  <c r="AD15"/>
  <c r="AB15"/>
  <c r="AD16"/>
  <c r="AB16"/>
  <c r="AD17"/>
  <c r="AB17"/>
  <c r="AD18"/>
  <c r="AB18"/>
  <c r="AD19"/>
  <c r="AB19"/>
  <c r="AD20"/>
  <c r="AB20"/>
  <c r="AD21"/>
  <c r="AB21"/>
  <c r="AD22"/>
  <c r="AB22"/>
  <c r="AD23"/>
  <c r="AB23"/>
  <c r="AD24"/>
  <c r="AB24"/>
  <c r="AD25"/>
  <c r="AB25"/>
  <c r="AD26"/>
  <c r="AB26"/>
  <c r="AD27"/>
  <c r="AB27"/>
  <c r="AD28"/>
  <c r="AB28"/>
  <c r="AD29"/>
  <c r="AB29"/>
  <c r="AD30"/>
  <c r="AB30"/>
  <c r="AD31"/>
  <c r="AB31"/>
  <c r="AD32"/>
  <c r="AB32"/>
  <c r="AB33"/>
  <c r="AD34"/>
  <c r="AB34"/>
  <c r="AD35"/>
  <c r="AB35"/>
  <c r="AD36"/>
  <c r="AB36"/>
  <c r="AD37"/>
  <c r="AB37"/>
  <c r="AD38"/>
  <c r="AB38"/>
  <c r="AD39"/>
  <c r="AB39"/>
  <c r="AD40"/>
  <c r="AB40"/>
  <c r="AB41"/>
  <c r="AB46"/>
  <c r="AB47"/>
  <c r="AD33"/>
  <c r="AC46"/>
  <c r="AB48"/>
  <c r="Z48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7"/>
  <c r="AA11"/>
  <c r="Y11"/>
  <c r="AA12"/>
  <c r="Y12"/>
  <c r="AA13"/>
  <c r="Y13"/>
  <c r="AA14"/>
  <c r="Y14"/>
  <c r="AA15"/>
  <c r="Y15"/>
  <c r="AA16"/>
  <c r="Y16"/>
  <c r="AA17"/>
  <c r="Y17"/>
  <c r="AA18"/>
  <c r="Y18"/>
  <c r="AA19"/>
  <c r="Y19"/>
  <c r="AA20"/>
  <c r="Y20"/>
  <c r="AA21"/>
  <c r="Y21"/>
  <c r="AA22"/>
  <c r="Y22"/>
  <c r="AA23"/>
  <c r="Y23"/>
  <c r="AA24"/>
  <c r="Y24"/>
  <c r="AA25"/>
  <c r="Y25"/>
  <c r="AA26"/>
  <c r="Y26"/>
  <c r="AA27"/>
  <c r="Y27"/>
  <c r="AA28"/>
  <c r="Y28"/>
  <c r="AA29"/>
  <c r="Y29"/>
  <c r="Y30"/>
  <c r="AA31"/>
  <c r="Y31"/>
  <c r="AA32"/>
  <c r="Y32"/>
  <c r="AA33"/>
  <c r="Y33"/>
  <c r="AA34"/>
  <c r="Y34"/>
  <c r="AA35"/>
  <c r="Y35"/>
  <c r="AA36"/>
  <c r="Y36"/>
  <c r="AA37"/>
  <c r="Y37"/>
  <c r="AA38"/>
  <c r="Y38"/>
  <c r="AA39"/>
  <c r="Y39"/>
  <c r="AA40"/>
  <c r="Y40"/>
  <c r="Y41"/>
  <c r="Y46"/>
  <c r="Y47"/>
  <c r="AA30"/>
  <c r="Z46"/>
  <c r="Y48"/>
  <c r="W48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7"/>
  <c r="X11"/>
  <c r="V11"/>
  <c r="X12"/>
  <c r="V12"/>
  <c r="X13"/>
  <c r="V13"/>
  <c r="X14"/>
  <c r="V14"/>
  <c r="X15"/>
  <c r="V15"/>
  <c r="X16"/>
  <c r="V16"/>
  <c r="X17"/>
  <c r="V17"/>
  <c r="X18"/>
  <c r="V18"/>
  <c r="X19"/>
  <c r="V19"/>
  <c r="X20"/>
  <c r="V20"/>
  <c r="X21"/>
  <c r="V21"/>
  <c r="X22"/>
  <c r="V22"/>
  <c r="X23"/>
  <c r="V23"/>
  <c r="X24"/>
  <c r="V24"/>
  <c r="X25"/>
  <c r="V25"/>
  <c r="V26"/>
  <c r="X27"/>
  <c r="V27"/>
  <c r="X28"/>
  <c r="V28"/>
  <c r="X29"/>
  <c r="V29"/>
  <c r="X30"/>
  <c r="V30"/>
  <c r="X31"/>
  <c r="V31"/>
  <c r="X32"/>
  <c r="V32"/>
  <c r="X33"/>
  <c r="V33"/>
  <c r="X34"/>
  <c r="V34"/>
  <c r="X35"/>
  <c r="V35"/>
  <c r="X36"/>
  <c r="V36"/>
  <c r="X37"/>
  <c r="V37"/>
  <c r="X38"/>
  <c r="V38"/>
  <c r="X39"/>
  <c r="V39"/>
  <c r="X40"/>
  <c r="V40"/>
  <c r="V41"/>
  <c r="V46"/>
  <c r="V47"/>
  <c r="X26"/>
  <c r="W46"/>
  <c r="V48"/>
  <c r="AH9"/>
  <c r="AE9"/>
  <c r="AB9"/>
  <c r="Y9"/>
  <c r="V9"/>
  <c r="P10"/>
  <c r="Q10"/>
  <c r="R10"/>
  <c r="S10"/>
  <c r="O10"/>
  <c r="N13" i="12"/>
  <c r="N14"/>
  <c r="N15"/>
  <c r="N16"/>
  <c r="N17"/>
  <c r="N33"/>
  <c r="N34"/>
  <c r="N35"/>
  <c r="N36"/>
  <c r="N37"/>
  <c r="D8"/>
  <c r="E8"/>
  <c r="F8"/>
  <c r="G8"/>
  <c r="H8"/>
  <c r="A4"/>
  <c r="P27"/>
  <c r="P26"/>
  <c r="O29"/>
  <c r="O28"/>
  <c r="A1"/>
  <c r="A3"/>
  <c r="A5"/>
  <c r="O14"/>
  <c r="O15"/>
  <c r="O16"/>
  <c r="O17"/>
  <c r="O13"/>
  <c r="O34"/>
  <c r="O35"/>
  <c r="O36"/>
  <c r="O37"/>
  <c r="O33"/>
  <c r="H9"/>
  <c r="H10"/>
  <c r="P17"/>
  <c r="P37"/>
  <c r="D9"/>
  <c r="D10"/>
  <c r="P13"/>
  <c r="P33"/>
  <c r="E9"/>
  <c r="E10"/>
  <c r="P14"/>
  <c r="P34"/>
  <c r="F9"/>
  <c r="F10"/>
  <c r="P15"/>
  <c r="P35"/>
  <c r="G9"/>
  <c r="G10"/>
  <c r="P16"/>
  <c r="P36"/>
  <c r="O49"/>
  <c r="P49"/>
  <c r="O48"/>
  <c r="P48"/>
  <c r="O47"/>
  <c r="P47"/>
  <c r="O46"/>
  <c r="P46"/>
  <c r="O45"/>
  <c r="P45"/>
  <c r="O26"/>
  <c r="O27"/>
  <c r="P28"/>
</calcChain>
</file>

<file path=xl/comments1.xml><?xml version="1.0" encoding="utf-8"?>
<comments xmlns="http://schemas.openxmlformats.org/spreadsheetml/2006/main">
  <authors>
    <author>Ralph W. Lambrecht</author>
  </authors>
  <commentList>
    <comment ref="N1" authorId="0">
      <text>
        <r>
          <rPr>
            <b/>
            <sz val="10"/>
            <color indexed="9"/>
            <rFont val="Calibri"/>
          </rPr>
          <t>Instructions:</t>
        </r>
        <r>
          <rPr>
            <sz val="9"/>
            <color indexed="9"/>
            <rFont val="Calibri"/>
          </rPr>
          <t xml:space="preserve">
</t>
        </r>
        <r>
          <rPr>
            <b/>
            <sz val="9"/>
            <color indexed="9"/>
            <rFont val="Calibri"/>
          </rPr>
          <t>1.</t>
        </r>
        <r>
          <rPr>
            <sz val="9"/>
            <color indexed="9"/>
            <rFont val="Calibri"/>
          </rPr>
          <t xml:space="preserve"> yellow=input, green=output, blue=optional
</t>
        </r>
        <r>
          <rPr>
            <b/>
            <sz val="9"/>
            <color indexed="9"/>
            <rFont val="Calibri"/>
          </rPr>
          <t>2.</t>
        </r>
        <r>
          <rPr>
            <sz val="9"/>
            <color indexed="9"/>
            <rFont val="Calibri"/>
          </rPr>
          <t xml:space="preserve"> enter your step tablet densities (E11:E41)
</t>
        </r>
        <r>
          <rPr>
            <b/>
            <sz val="9"/>
            <color indexed="9"/>
            <rFont val="Calibri"/>
          </rPr>
          <t>3.</t>
        </r>
        <r>
          <rPr>
            <sz val="9"/>
            <color indexed="9"/>
            <rFont val="Calibri"/>
          </rPr>
          <t xml:space="preserve"> develop five films at 4, 5.5, 8, 11 and 16 min
</t>
        </r>
        <r>
          <rPr>
            <b/>
            <sz val="9"/>
            <color indexed="9"/>
            <rFont val="Calibri"/>
          </rPr>
          <t>4.</t>
        </r>
        <r>
          <rPr>
            <sz val="9"/>
            <color indexed="9"/>
            <rFont val="Calibri"/>
          </rPr>
          <t xml:space="preserve"> enter their negative densities (G11:K41)
</t>
        </r>
        <r>
          <rPr>
            <b/>
            <sz val="9"/>
            <color indexed="9"/>
            <rFont val="Calibri"/>
          </rPr>
          <t>5.</t>
        </r>
        <r>
          <rPr>
            <sz val="9"/>
            <color indexed="9"/>
            <rFont val="Calibri"/>
          </rPr>
          <t xml:space="preserve"> enter all misc test data (G43:J49)
</t>
        </r>
        <r>
          <rPr>
            <b/>
            <sz val="9"/>
            <color indexed="9"/>
            <rFont val="Calibri"/>
          </rPr>
          <t>6.</t>
        </r>
        <r>
          <rPr>
            <sz val="9"/>
            <color indexed="9"/>
            <rFont val="Calibri"/>
          </rPr>
          <t xml:space="preserve"> change blue cells if necessary (see Way Beyond Monochrome)</t>
        </r>
      </text>
    </comment>
  </commentList>
</comments>
</file>

<file path=xl/comments2.xml><?xml version="1.0" encoding="utf-8"?>
<comments xmlns="http://schemas.openxmlformats.org/spreadsheetml/2006/main">
  <authors>
    <author>Ralph W. Lambrecht</author>
  </authors>
  <commentList>
    <comment ref="N1" authorId="0">
      <text>
        <r>
          <rPr>
            <b/>
            <sz val="10"/>
            <color indexed="9"/>
            <rFont val="Calibri"/>
          </rPr>
          <t>Instructions:</t>
        </r>
        <r>
          <rPr>
            <sz val="9"/>
            <color indexed="9"/>
            <rFont val="Calibri"/>
          </rPr>
          <t xml:space="preserve">
</t>
        </r>
        <r>
          <rPr>
            <b/>
            <sz val="9"/>
            <color indexed="9"/>
            <rFont val="Calibri"/>
          </rPr>
          <t>1.</t>
        </r>
        <r>
          <rPr>
            <sz val="9"/>
            <color indexed="9"/>
            <rFont val="Calibri"/>
          </rPr>
          <t xml:space="preserve"> green=output, blue=optional
</t>
        </r>
        <r>
          <rPr>
            <b/>
            <sz val="9"/>
            <color indexed="9"/>
            <rFont val="Calibri"/>
          </rPr>
          <t>2.</t>
        </r>
        <r>
          <rPr>
            <sz val="9"/>
            <color indexed="9"/>
            <rFont val="Calibri"/>
          </rPr>
          <t xml:space="preserve"> evaluate the position of the right-hand cross hair
</t>
        </r>
        <r>
          <rPr>
            <b/>
            <sz val="9"/>
            <color indexed="9"/>
            <rFont val="Calibri"/>
          </rPr>
          <t>3.</t>
        </r>
        <r>
          <rPr>
            <sz val="9"/>
            <color indexed="9"/>
            <rFont val="Calibri"/>
          </rPr>
          <t xml:space="preserve"> does it intersect with the curve or an extrapolated curve?
</t>
        </r>
        <r>
          <rPr>
            <b/>
            <sz val="9"/>
            <color indexed="9"/>
            <rFont val="Calibri"/>
          </rPr>
          <t>4.</t>
        </r>
        <r>
          <rPr>
            <sz val="9"/>
            <color indexed="9"/>
            <rFont val="Calibri"/>
          </rPr>
          <t xml:space="preserve"> modify average gradient in (L48) until it does if necessary
</t>
        </r>
        <r>
          <rPr>
            <b/>
            <sz val="9"/>
            <color indexed="9"/>
            <rFont val="Calibri"/>
          </rPr>
          <t>5.</t>
        </r>
        <r>
          <rPr>
            <sz val="9"/>
            <color indexed="9"/>
            <rFont val="Calibri"/>
          </rPr>
          <t xml:space="preserve"> continue to do the same for curve 2-5</t>
        </r>
      </text>
    </comment>
  </commentList>
</comments>
</file>

<file path=xl/comments3.xml><?xml version="1.0" encoding="utf-8"?>
<comments xmlns="http://schemas.openxmlformats.org/spreadsheetml/2006/main">
  <authors>
    <author>Ralph W. Lambrecht</author>
  </authors>
  <commentList>
    <comment ref="N1" authorId="0">
      <text>
        <r>
          <rPr>
            <b/>
            <sz val="10"/>
            <color indexed="9"/>
            <rFont val="Calibri"/>
          </rPr>
          <t>Instructions:</t>
        </r>
        <r>
          <rPr>
            <sz val="9"/>
            <color indexed="9"/>
            <rFont val="Calibri"/>
          </rPr>
          <t xml:space="preserve">
</t>
        </r>
        <r>
          <rPr>
            <b/>
            <sz val="9"/>
            <color indexed="9"/>
            <rFont val="Calibri"/>
          </rPr>
          <t>1.</t>
        </r>
        <r>
          <rPr>
            <sz val="9"/>
            <color indexed="9"/>
            <rFont val="Calibri"/>
          </rPr>
          <t xml:space="preserve"> yellow=input, green=output, blue=optional
</t>
        </r>
        <r>
          <rPr>
            <b/>
            <sz val="9"/>
            <color indexed="9"/>
            <rFont val="Calibri"/>
          </rPr>
          <t>2.</t>
        </r>
        <r>
          <rPr>
            <sz val="9"/>
            <color indexed="9"/>
            <rFont val="Calibri"/>
          </rPr>
          <t xml:space="preserve"> use 6th film, bracket exposure and develop at N
</t>
        </r>
        <r>
          <rPr>
            <b/>
            <sz val="9"/>
            <color indexed="9"/>
            <rFont val="Calibri"/>
          </rPr>
          <t>3.</t>
        </r>
        <r>
          <rPr>
            <sz val="9"/>
            <color indexed="9"/>
            <rFont val="Calibri"/>
          </rPr>
          <t xml:space="preserve"> determine 'normal EI' and enter its value in (L9)
</t>
        </r>
        <r>
          <rPr>
            <b/>
            <sz val="9"/>
            <color indexed="9"/>
            <rFont val="Calibri"/>
          </rPr>
          <t>4.</t>
        </r>
        <r>
          <rPr>
            <sz val="9"/>
            <color indexed="9"/>
            <rFont val="Calibri"/>
          </rPr>
          <t xml:space="preserve"> modify 'logH min' in (L10) until all lines intersect
</t>
        </r>
        <r>
          <rPr>
            <b/>
            <sz val="9"/>
            <color indexed="9"/>
            <rFont val="Calibri"/>
          </rPr>
          <t>5.</t>
        </r>
        <r>
          <rPr>
            <sz val="9"/>
            <color indexed="9"/>
            <rFont val="Calibri"/>
          </rPr>
          <t xml:space="preserve"> modify gradients (D10:H10) to smooth curves if necessary
</t>
        </r>
        <r>
          <rPr>
            <b/>
            <sz val="9"/>
            <color indexed="9"/>
            <rFont val="Calibri"/>
          </rPr>
          <t>6.</t>
        </r>
        <r>
          <rPr>
            <sz val="9"/>
            <color indexed="9"/>
            <rFont val="Calibri"/>
          </rPr>
          <t xml:space="preserve"> detailed test procedure is published in 'Way Beyond Monochrome'</t>
        </r>
      </text>
    </comment>
  </commentList>
</comments>
</file>

<file path=xl/sharedStrings.xml><?xml version="1.0" encoding="utf-8"?>
<sst xmlns="http://schemas.openxmlformats.org/spreadsheetml/2006/main" count="120" uniqueCount="66">
  <si>
    <t>absolute Dmin:</t>
    <phoneticPr fontId="1" type="noConversion"/>
  </si>
  <si>
    <t>absolute Dmax:</t>
    <phoneticPr fontId="1" type="noConversion"/>
  </si>
  <si>
    <t>logH min:</t>
    <phoneticPr fontId="1" type="noConversion"/>
  </si>
  <si>
    <t>logH max:</t>
    <phoneticPr fontId="1" type="noConversion"/>
  </si>
  <si>
    <t>logH range:</t>
    <phoneticPr fontId="1" type="noConversion"/>
  </si>
  <si>
    <t>avg gradient:</t>
    <phoneticPr fontId="1" type="noConversion"/>
  </si>
  <si>
    <t>N:</t>
    <phoneticPr fontId="1" type="noConversion"/>
  </si>
  <si>
    <t>Stouffer</t>
    <phoneticPr fontId="1" type="noConversion"/>
  </si>
  <si>
    <t>Stouffer Step Tablet</t>
    <phoneticPr fontId="1" type="noConversion"/>
  </si>
  <si>
    <t>step</t>
    <phoneticPr fontId="1" type="noConversion"/>
  </si>
  <si>
    <t>log exp</t>
    <phoneticPr fontId="1" type="noConversion"/>
  </si>
  <si>
    <t>theo</t>
    <phoneticPr fontId="1" type="noConversion"/>
  </si>
  <si>
    <t>actual</t>
    <phoneticPr fontId="1" type="noConversion"/>
  </si>
  <si>
    <t>development time [min]</t>
    <phoneticPr fontId="1" type="noConversion"/>
  </si>
  <si>
    <t>negative density</t>
    <phoneticPr fontId="1" type="noConversion"/>
  </si>
  <si>
    <t>step tablet</t>
    <phoneticPr fontId="1" type="noConversion"/>
  </si>
  <si>
    <t>film:</t>
    <phoneticPr fontId="1" type="noConversion"/>
  </si>
  <si>
    <t>format:</t>
    <phoneticPr fontId="1" type="noConversion"/>
  </si>
  <si>
    <t>developer:</t>
    <phoneticPr fontId="1" type="noConversion"/>
  </si>
  <si>
    <t>agitation:</t>
    <phoneticPr fontId="1" type="noConversion"/>
  </si>
  <si>
    <t>date:</t>
    <phoneticPr fontId="1" type="noConversion"/>
  </si>
  <si>
    <t>temperature:</t>
    <phoneticPr fontId="1" type="noConversion"/>
  </si>
  <si>
    <t>dilution:</t>
    <phoneticPr fontId="1" type="noConversion"/>
  </si>
  <si>
    <t>1+1</t>
    <phoneticPr fontId="1" type="noConversion"/>
  </si>
  <si>
    <t>20°C</t>
    <phoneticPr fontId="1" type="noConversion"/>
  </si>
  <si>
    <t>density</t>
    <phoneticPr fontId="1" type="noConversion"/>
  </si>
  <si>
    <t>actual</t>
    <phoneticPr fontId="1" type="noConversion"/>
  </si>
  <si>
    <t>Ilford ID-11</t>
    <phoneticPr fontId="1" type="noConversion"/>
  </si>
  <si>
    <t>4x5 sheet film</t>
    <phoneticPr fontId="1" type="noConversion"/>
  </si>
  <si>
    <t>Family of Curves</t>
    <phoneticPr fontId="1" type="noConversion"/>
  </si>
  <si>
    <t>time</t>
    <phoneticPr fontId="1" type="noConversion"/>
  </si>
  <si>
    <t>avgG</t>
    <phoneticPr fontId="1" type="noConversion"/>
  </si>
  <si>
    <t>N</t>
    <phoneticPr fontId="1" type="noConversion"/>
  </si>
  <si>
    <t>logH</t>
    <phoneticPr fontId="1" type="noConversion"/>
  </si>
  <si>
    <t>Kodak TMax-100</t>
    <phoneticPr fontId="1" type="noConversion"/>
  </si>
  <si>
    <t>Film Test Evaluation</t>
    <phoneticPr fontId="1" type="noConversion"/>
  </si>
  <si>
    <t>Dmin</t>
    <phoneticPr fontId="1" type="noConversion"/>
  </si>
  <si>
    <t>Dmax</t>
    <phoneticPr fontId="1" type="noConversion"/>
  </si>
  <si>
    <t xml:space="preserve"> </t>
  </si>
  <si>
    <t>fog</t>
    <phoneticPr fontId="1" type="noConversion"/>
  </si>
  <si>
    <t>avgG</t>
    <phoneticPr fontId="1" type="noConversion"/>
  </si>
  <si>
    <t>logH</t>
    <phoneticPr fontId="1" type="noConversion"/>
  </si>
  <si>
    <t>min</t>
    <phoneticPr fontId="1" type="noConversion"/>
  </si>
  <si>
    <t>max</t>
    <phoneticPr fontId="1" type="noConversion"/>
  </si>
  <si>
    <t>logH min</t>
    <phoneticPr fontId="1" type="noConversion"/>
  </si>
  <si>
    <t>max density:</t>
    <phoneticPr fontId="1" type="noConversion"/>
  </si>
  <si>
    <t># steps:</t>
    <phoneticPr fontId="1" type="noConversion"/>
  </si>
  <si>
    <t>increments:</t>
    <phoneticPr fontId="1" type="noConversion"/>
  </si>
  <si>
    <t>rotation processing</t>
    <phoneticPr fontId="1" type="noConversion"/>
  </si>
  <si>
    <t>prop</t>
    <phoneticPr fontId="1" type="noConversion"/>
  </si>
  <si>
    <t>relative</t>
    <phoneticPr fontId="1" type="noConversion"/>
  </si>
  <si>
    <t>adjust</t>
    <phoneticPr fontId="1" type="noConversion"/>
  </si>
  <si>
    <t>adjust</t>
    <phoneticPr fontId="1" type="noConversion"/>
  </si>
  <si>
    <t>min</t>
    <phoneticPr fontId="1" type="noConversion"/>
  </si>
  <si>
    <t>max</t>
    <phoneticPr fontId="1" type="noConversion"/>
  </si>
  <si>
    <t>rangeH</t>
    <phoneticPr fontId="1" type="noConversion"/>
  </si>
  <si>
    <t>rangeD</t>
    <phoneticPr fontId="1" type="noConversion"/>
  </si>
  <si>
    <t>prop</t>
    <phoneticPr fontId="1" type="noConversion"/>
  </si>
  <si>
    <t>adjust</t>
    <phoneticPr fontId="1" type="noConversion"/>
  </si>
  <si>
    <t>proposed:</t>
    <phoneticPr fontId="1" type="noConversion"/>
  </si>
  <si>
    <t>adjusted:</t>
    <phoneticPr fontId="1" type="noConversion"/>
  </si>
  <si>
    <t>normal gradient:</t>
    <phoneticPr fontId="1" type="noConversion"/>
  </si>
  <si>
    <t>normal EI:</t>
    <phoneticPr fontId="1" type="noConversion"/>
  </si>
  <si>
    <t>logH min:</t>
    <phoneticPr fontId="1" type="noConversion"/>
  </si>
  <si>
    <t>base+fog:</t>
    <phoneticPr fontId="1" type="noConversion"/>
  </si>
  <si>
    <t>©2010, 2011   Ralph W. Lambrecht   (www.darkroomagic.com)
version 1.2.0 (2011-Jan-16)</t>
    <phoneticPr fontId="1" type="noConversion"/>
  </si>
</sst>
</file>

<file path=xl/styles.xml><?xml version="1.0" encoding="utf-8"?>
<styleSheet xmlns="http://schemas.openxmlformats.org/spreadsheetml/2006/main">
  <numFmts count="3">
    <numFmt numFmtId="164" formatCode="0.0"/>
    <numFmt numFmtId="165" formatCode="yyyy/mmm/dd"/>
    <numFmt numFmtId="166" formatCode="0.000E+00"/>
  </numFmts>
  <fonts count="12">
    <font>
      <sz val="10"/>
      <name val="Verdana"/>
    </font>
    <font>
      <sz val="8"/>
      <name val="Verdana"/>
    </font>
    <font>
      <sz val="10"/>
      <name val="Calibri"/>
    </font>
    <font>
      <sz val="18"/>
      <color indexed="9"/>
      <name val="Calibri"/>
    </font>
    <font>
      <sz val="9"/>
      <color indexed="9"/>
      <name val="Calibri"/>
    </font>
    <font>
      <sz val="10"/>
      <color indexed="9"/>
      <name val="Calibri"/>
    </font>
    <font>
      <sz val="12"/>
      <color indexed="9"/>
      <name val="Calibri"/>
    </font>
    <font>
      <sz val="10"/>
      <color indexed="22"/>
      <name val="Calibri"/>
    </font>
    <font>
      <sz val="10"/>
      <color indexed="22"/>
      <name val="Calibri"/>
    </font>
    <font>
      <sz val="10"/>
      <color indexed="22"/>
      <name val="Verdana"/>
    </font>
    <font>
      <b/>
      <sz val="10"/>
      <color indexed="9"/>
      <name val="Calibri"/>
    </font>
    <font>
      <b/>
      <sz val="9"/>
      <color indexed="9"/>
      <name val="Calibri"/>
    </font>
  </fonts>
  <fills count="6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2" fillId="4" borderId="3" xfId="0" applyFont="1" applyFill="1" applyBorder="1" applyAlignment="1">
      <alignment horizontal="right"/>
    </xf>
    <xf numFmtId="2" fontId="2" fillId="0" borderId="0" xfId="0" applyNumberFormat="1" applyFont="1" applyBorder="1"/>
    <xf numFmtId="0" fontId="2" fillId="0" borderId="0" xfId="0" applyFont="1" applyBorder="1" applyAlignment="1">
      <alignment horizontal="right"/>
    </xf>
    <xf numFmtId="0" fontId="2" fillId="0" borderId="0" xfId="0" applyFont="1"/>
    <xf numFmtId="2" fontId="2" fillId="3" borderId="1" xfId="0" applyNumberFormat="1" applyFont="1" applyFill="1" applyBorder="1"/>
    <xf numFmtId="2" fontId="2" fillId="4" borderId="0" xfId="0" applyNumberFormat="1" applyFont="1" applyFill="1" applyBorder="1" applyAlignment="1"/>
    <xf numFmtId="2" fontId="2" fillId="4" borderId="0" xfId="0" applyNumberFormat="1" applyFont="1" applyFill="1" applyBorder="1"/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1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right"/>
    </xf>
    <xf numFmtId="2" fontId="2" fillId="3" borderId="0" xfId="0" applyNumberFormat="1" applyFont="1" applyFill="1"/>
    <xf numFmtId="164" fontId="2" fillId="3" borderId="0" xfId="0" applyNumberFormat="1" applyFont="1" applyFill="1" applyAlignment="1"/>
    <xf numFmtId="0" fontId="2" fillId="3" borderId="3" xfId="0" applyFont="1" applyFill="1" applyBorder="1" applyAlignment="1">
      <alignment horizontal="center"/>
    </xf>
    <xf numFmtId="0" fontId="2" fillId="3" borderId="1" xfId="0" applyFont="1" applyFill="1" applyBorder="1"/>
    <xf numFmtId="2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 applyAlignment="1">
      <alignment horizontal="center"/>
    </xf>
    <xf numFmtId="0" fontId="2" fillId="3" borderId="0" xfId="0" applyFont="1" applyFill="1" applyBorder="1"/>
    <xf numFmtId="0" fontId="2" fillId="0" borderId="0" xfId="0" applyFont="1" applyBorder="1" applyAlignment="1"/>
    <xf numFmtId="0" fontId="2" fillId="0" borderId="0" xfId="0" applyFont="1" applyFill="1" applyAlignment="1"/>
    <xf numFmtId="0" fontId="2" fillId="3" borderId="0" xfId="0" applyFont="1" applyFill="1" applyAlignment="1">
      <alignment horizontal="center"/>
    </xf>
    <xf numFmtId="2" fontId="7" fillId="0" borderId="0" xfId="0" applyNumberFormat="1" applyFont="1" applyAlignment="1"/>
    <xf numFmtId="2" fontId="8" fillId="0" borderId="0" xfId="0" applyNumberFormat="1" applyFont="1"/>
    <xf numFmtId="0" fontId="7" fillId="0" borderId="5" xfId="0" applyFont="1" applyBorder="1" applyAlignment="1"/>
    <xf numFmtId="1" fontId="7" fillId="0" borderId="0" xfId="0" applyNumberFormat="1" applyFont="1" applyAlignment="1"/>
    <xf numFmtId="0" fontId="7" fillId="0" borderId="0" xfId="0" applyFont="1" applyAlignment="1">
      <alignment horizontal="right"/>
    </xf>
    <xf numFmtId="2" fontId="7" fillId="0" borderId="0" xfId="0" applyNumberFormat="1" applyFont="1" applyAlignment="1"/>
    <xf numFmtId="0" fontId="7" fillId="0" borderId="5" xfId="0" applyFont="1" applyBorder="1" applyAlignment="1">
      <alignment horizontal="right"/>
    </xf>
    <xf numFmtId="2" fontId="7" fillId="0" borderId="0" xfId="0" applyNumberFormat="1" applyFont="1" applyAlignment="1"/>
    <xf numFmtId="2" fontId="7" fillId="0" borderId="0" xfId="0" applyNumberFormat="1" applyFont="1" applyAlignment="1"/>
    <xf numFmtId="2" fontId="0" fillId="0" borderId="0" xfId="0" applyNumberFormat="1"/>
    <xf numFmtId="2" fontId="2" fillId="0" borderId="0" xfId="0" applyNumberFormat="1" applyFont="1" applyAlignment="1"/>
    <xf numFmtId="0" fontId="2" fillId="3" borderId="0" xfId="0" applyFont="1" applyFill="1"/>
    <xf numFmtId="0" fontId="2" fillId="3" borderId="3" xfId="0" applyFont="1" applyFill="1" applyBorder="1"/>
    <xf numFmtId="2" fontId="7" fillId="0" borderId="0" xfId="0" applyNumberFormat="1" applyFont="1" applyAlignment="1">
      <alignment horizontal="right"/>
    </xf>
    <xf numFmtId="0" fontId="7" fillId="0" borderId="0" xfId="0" applyFont="1" applyAlignment="1"/>
    <xf numFmtId="2" fontId="7" fillId="0" borderId="0" xfId="0" applyNumberFormat="1" applyFont="1"/>
    <xf numFmtId="166" fontId="7" fillId="0" borderId="0" xfId="0" applyNumberFormat="1" applyFont="1" applyAlignment="1"/>
    <xf numFmtId="0" fontId="9" fillId="0" borderId="0" xfId="0" applyFont="1"/>
    <xf numFmtId="11" fontId="7" fillId="0" borderId="0" xfId="0" applyNumberFormat="1" applyFont="1" applyAlignment="1"/>
    <xf numFmtId="164" fontId="7" fillId="0" borderId="0" xfId="0" applyNumberFormat="1" applyFont="1" applyAlignment="1"/>
    <xf numFmtId="2" fontId="7" fillId="0" borderId="0" xfId="0" applyNumberFormat="1" applyFont="1" applyAlignment="1"/>
    <xf numFmtId="2" fontId="2" fillId="3" borderId="0" xfId="0" applyNumberFormat="1" applyFont="1" applyFill="1" applyAlignment="1"/>
    <xf numFmtId="2" fontId="7" fillId="0" borderId="0" xfId="0" applyNumberFormat="1" applyFont="1" applyAlignment="1"/>
    <xf numFmtId="2" fontId="7" fillId="0" borderId="0" xfId="0" applyNumberFormat="1" applyFont="1"/>
    <xf numFmtId="0" fontId="2" fillId="0" borderId="0" xfId="0" applyFont="1" applyAlignment="1">
      <alignment horizontal="right"/>
    </xf>
    <xf numFmtId="164" fontId="2" fillId="3" borderId="0" xfId="0" applyNumberFormat="1" applyFont="1" applyFill="1" applyAlignment="1">
      <alignment horizontal="right"/>
    </xf>
    <xf numFmtId="2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 applyAlignment="1">
      <alignment horizontal="right"/>
    </xf>
    <xf numFmtId="0" fontId="2" fillId="0" borderId="3" xfId="0" applyFont="1" applyBorder="1" applyAlignment="1"/>
    <xf numFmtId="2" fontId="2" fillId="5" borderId="6" xfId="0" applyNumberFormat="1" applyFont="1" applyFill="1" applyBorder="1" applyAlignment="1">
      <alignment horizontal="right"/>
    </xf>
    <xf numFmtId="0" fontId="2" fillId="5" borderId="6" xfId="0" applyNumberFormat="1" applyFont="1" applyFill="1" applyBorder="1" applyAlignment="1"/>
    <xf numFmtId="2" fontId="2" fillId="5" borderId="7" xfId="0" applyNumberFormat="1" applyFont="1" applyFill="1" applyBorder="1" applyAlignment="1">
      <alignment horizontal="center"/>
    </xf>
    <xf numFmtId="2" fontId="2" fillId="5" borderId="8" xfId="0" applyNumberFormat="1" applyFont="1" applyFill="1" applyBorder="1" applyAlignment="1">
      <alignment horizontal="center"/>
    </xf>
    <xf numFmtId="2" fontId="2" fillId="5" borderId="7" xfId="0" applyNumberFormat="1" applyFont="1" applyFill="1" applyBorder="1"/>
    <xf numFmtId="2" fontId="2" fillId="5" borderId="11" xfId="0" applyNumberFormat="1" applyFont="1" applyFill="1" applyBorder="1"/>
    <xf numFmtId="2" fontId="2" fillId="5" borderId="8" xfId="0" applyNumberFormat="1" applyFont="1" applyFill="1" applyBorder="1"/>
    <xf numFmtId="2" fontId="2" fillId="5" borderId="9" xfId="0" applyNumberFormat="1" applyFont="1" applyFill="1" applyBorder="1"/>
    <xf numFmtId="1" fontId="2" fillId="4" borderId="10" xfId="0" applyNumberFormat="1" applyFont="1" applyFill="1" applyBorder="1"/>
    <xf numFmtId="2" fontId="2" fillId="4" borderId="12" xfId="0" applyNumberFormat="1" applyFont="1" applyFill="1" applyBorder="1"/>
    <xf numFmtId="0" fontId="2" fillId="0" borderId="3" xfId="0" applyFont="1" applyBorder="1"/>
    <xf numFmtId="0" fontId="7" fillId="0" borderId="0" xfId="0" applyFont="1" applyAlignment="1">
      <alignment horizontal="center"/>
    </xf>
    <xf numFmtId="0" fontId="9" fillId="0" borderId="0" xfId="0" applyFont="1" applyAlignment="1"/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2" fillId="3" borderId="0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165" fontId="2" fillId="4" borderId="0" xfId="0" applyNumberFormat="1" applyFont="1" applyFill="1" applyAlignment="1">
      <alignment horizontal="left"/>
    </xf>
    <xf numFmtId="0" fontId="2" fillId="4" borderId="0" xfId="0" applyFont="1" applyFill="1" applyAlignment="1"/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" fontId="7" fillId="0" borderId="0" xfId="0" applyNumberFormat="1" applyFont="1" applyAlignment="1">
      <alignment horizontal="center"/>
    </xf>
    <xf numFmtId="165" fontId="5" fillId="2" borderId="0" xfId="0" applyNumberFormat="1" applyFont="1" applyFill="1" applyAlignment="1">
      <alignment horizontal="center" vertical="center" wrapText="1"/>
    </xf>
    <xf numFmtId="165" fontId="0" fillId="0" borderId="0" xfId="0" applyNumberFormat="1" applyAlignment="1">
      <alignment wrapText="1"/>
    </xf>
  </cellXfs>
  <cellStyles count="1">
    <cellStyle name="Normal" xfId="0" builtinId="0"/>
  </cellStyles>
  <dxfs count="1">
    <dxf>
      <font>
        <condense val="0"/>
        <extend val="0"/>
        <color indexed="42"/>
      </font>
    </dxf>
  </dxfs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4" Type="http://schemas.openxmlformats.org/officeDocument/2006/relationships/worksheet" Target="worksheets/sheet4.xml"/><Relationship Id="rId10" Type="http://schemas.openxmlformats.org/officeDocument/2006/relationships/styles" Target="styles.xml"/><Relationship Id="rId5" Type="http://schemas.openxmlformats.org/officeDocument/2006/relationships/worksheet" Target="worksheets/sheet5.xml"/><Relationship Id="rId7" Type="http://schemas.openxmlformats.org/officeDocument/2006/relationships/worksheet" Target="worksheets/sheet7.xml"/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9" Type="http://schemas.openxmlformats.org/officeDocument/2006/relationships/theme" Target="theme/theme1.xml"/><Relationship Id="rId3" Type="http://schemas.openxmlformats.org/officeDocument/2006/relationships/worksheet" Target="worksheets/sheet3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Data'!$G$11:$G$41</c:f>
              <c:numCache>
                <c:formatCode>0.00</c:formatCode>
                <c:ptCount val="31"/>
                <c:pt idx="0">
                  <c:v>0.69</c:v>
                </c:pt>
                <c:pt idx="1">
                  <c:v>0.63</c:v>
                </c:pt>
                <c:pt idx="2">
                  <c:v>0.6</c:v>
                </c:pt>
                <c:pt idx="3">
                  <c:v>0.58</c:v>
                </c:pt>
                <c:pt idx="4">
                  <c:v>0.54</c:v>
                </c:pt>
                <c:pt idx="5">
                  <c:v>0.49</c:v>
                </c:pt>
                <c:pt idx="6">
                  <c:v>0.45</c:v>
                </c:pt>
                <c:pt idx="7">
                  <c:v>0.42</c:v>
                </c:pt>
                <c:pt idx="8">
                  <c:v>0.39</c:v>
                </c:pt>
                <c:pt idx="9">
                  <c:v>0.35</c:v>
                </c:pt>
                <c:pt idx="10">
                  <c:v>0.34</c:v>
                </c:pt>
                <c:pt idx="11">
                  <c:v>0.3</c:v>
                </c:pt>
                <c:pt idx="12">
                  <c:v>0.27</c:v>
                </c:pt>
                <c:pt idx="13">
                  <c:v>0.23</c:v>
                </c:pt>
                <c:pt idx="14">
                  <c:v>0.2</c:v>
                </c:pt>
                <c:pt idx="15">
                  <c:v>0.18</c:v>
                </c:pt>
                <c:pt idx="16">
                  <c:v>0.16</c:v>
                </c:pt>
                <c:pt idx="17">
                  <c:v>0.13</c:v>
                </c:pt>
                <c:pt idx="18">
                  <c:v>0.11</c:v>
                </c:pt>
                <c:pt idx="19">
                  <c:v>0.09</c:v>
                </c:pt>
                <c:pt idx="20">
                  <c:v>0.07</c:v>
                </c:pt>
                <c:pt idx="21">
                  <c:v>0.06</c:v>
                </c:pt>
                <c:pt idx="22">
                  <c:v>0.04</c:v>
                </c:pt>
                <c:pt idx="23">
                  <c:v>0.03</c:v>
                </c:pt>
                <c:pt idx="24">
                  <c:v>0.03</c:v>
                </c:pt>
                <c:pt idx="25">
                  <c:v>0.03</c:v>
                </c:pt>
                <c:pt idx="26">
                  <c:v>0.03</c:v>
                </c:pt>
                <c:pt idx="27">
                  <c:v>0.02</c:v>
                </c:pt>
                <c:pt idx="28">
                  <c:v>0.02</c:v>
                </c:pt>
                <c:pt idx="29">
                  <c:v>0.02</c:v>
                </c:pt>
                <c:pt idx="30">
                  <c:v>0.02</c:v>
                </c:pt>
              </c:numCache>
            </c:numRef>
          </c:yVal>
        </c:ser>
        <c:ser>
          <c:idx val="1"/>
          <c:order val="1"/>
          <c:spPr>
            <a:ln w="3175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'Curve 1'!$N$44:$N$45</c:f>
              <c:numCache>
                <c:formatCode>0.00</c:formatCode>
                <c:ptCount val="2"/>
                <c:pt idx="0">
                  <c:v>1.3</c:v>
                </c:pt>
                <c:pt idx="1">
                  <c:v>1.8</c:v>
                </c:pt>
              </c:numCache>
            </c:numRef>
          </c:xVal>
          <c:yVal>
            <c:numRef>
              <c:f>'Curve 1'!$O$44:$O$45</c:f>
              <c:numCache>
                <c:formatCode>0.00</c:formatCode>
                <c:ptCount val="2"/>
                <c:pt idx="0">
                  <c:v>0.19</c:v>
                </c:pt>
                <c:pt idx="1">
                  <c:v>0.19</c:v>
                </c:pt>
              </c:numCache>
            </c:numRef>
          </c:yVal>
        </c:ser>
        <c:ser>
          <c:idx val="2"/>
          <c:order val="2"/>
          <c:spPr>
            <a:ln w="3175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'Curve 1'!$N$42:$N$43</c:f>
              <c:numCache>
                <c:formatCode>0.00</c:formatCode>
                <c:ptCount val="2"/>
                <c:pt idx="0">
                  <c:v>1.55</c:v>
                </c:pt>
                <c:pt idx="1">
                  <c:v>1.55</c:v>
                </c:pt>
              </c:numCache>
            </c:numRef>
          </c:xVal>
          <c:yVal>
            <c:numRef>
              <c:f>'Curve 1'!$O$42:$O$43</c:f>
              <c:numCache>
                <c:formatCode>0.00</c:formatCode>
                <c:ptCount val="2"/>
                <c:pt idx="0">
                  <c:v>-0.06</c:v>
                </c:pt>
                <c:pt idx="1">
                  <c:v>0.44</c:v>
                </c:pt>
              </c:numCache>
            </c:numRef>
          </c:yVal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1'!$N$48:$N$49</c:f>
              <c:numCache>
                <c:formatCode>0.00</c:formatCode>
                <c:ptCount val="2"/>
                <c:pt idx="0">
                  <c:v>4.728571428571429</c:v>
                </c:pt>
                <c:pt idx="1">
                  <c:v>5.22857142857143</c:v>
                </c:pt>
              </c:numCache>
            </c:numRef>
          </c:xVal>
          <c:yVal>
            <c:numRef>
              <c:f>'Curve 1'!$O$48:$O$49</c:f>
              <c:numCache>
                <c:formatCode>0.00</c:formatCode>
                <c:ptCount val="2"/>
                <c:pt idx="0">
                  <c:v>1.39</c:v>
                </c:pt>
                <c:pt idx="1">
                  <c:v>1.39</c:v>
                </c:pt>
              </c:numCache>
            </c:numRef>
          </c:yVal>
        </c:ser>
        <c:ser>
          <c:idx val="4"/>
          <c:order val="4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1'!$N$46:$N$47</c:f>
              <c:numCache>
                <c:formatCode>0.00</c:formatCode>
                <c:ptCount val="2"/>
                <c:pt idx="0">
                  <c:v>4.97857142857143</c:v>
                </c:pt>
                <c:pt idx="1">
                  <c:v>4.97857142857143</c:v>
                </c:pt>
              </c:numCache>
            </c:numRef>
          </c:xVal>
          <c:yVal>
            <c:numRef>
              <c:f>'Curve 1'!$O$46:$O$47</c:f>
              <c:numCache>
                <c:formatCode>0.00</c:formatCode>
                <c:ptCount val="2"/>
                <c:pt idx="0">
                  <c:v>1.64</c:v>
                </c:pt>
                <c:pt idx="1">
                  <c:v>1.14</c:v>
                </c:pt>
              </c:numCache>
            </c:numRef>
          </c:yVal>
        </c:ser>
        <c:axId val="529186184"/>
        <c:axId val="529194952"/>
      </c:scatterChart>
      <c:valAx>
        <c:axId val="529186184"/>
        <c:scaling>
          <c:orientation val="minMax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29194952"/>
        <c:crossesAt val="0.0"/>
        <c:crossBetween val="midCat"/>
        <c:majorUnit val="0.3"/>
        <c:minorUnit val="0.1"/>
      </c:valAx>
      <c:valAx>
        <c:axId val="529194952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29186184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Data'!$H$11:$H$41</c:f>
              <c:numCache>
                <c:formatCode>0.00</c:formatCode>
                <c:ptCount val="31"/>
                <c:pt idx="0">
                  <c:v>0.98</c:v>
                </c:pt>
                <c:pt idx="1">
                  <c:v>0.94</c:v>
                </c:pt>
                <c:pt idx="2">
                  <c:v>0.91</c:v>
                </c:pt>
                <c:pt idx="3">
                  <c:v>0.87</c:v>
                </c:pt>
                <c:pt idx="4">
                  <c:v>0.83</c:v>
                </c:pt>
                <c:pt idx="5">
                  <c:v>0.79</c:v>
                </c:pt>
                <c:pt idx="6">
                  <c:v>0.74</c:v>
                </c:pt>
                <c:pt idx="7">
                  <c:v>0.68</c:v>
                </c:pt>
                <c:pt idx="8">
                  <c:v>0.64</c:v>
                </c:pt>
                <c:pt idx="9">
                  <c:v>0.59</c:v>
                </c:pt>
                <c:pt idx="10">
                  <c:v>0.55</c:v>
                </c:pt>
                <c:pt idx="11">
                  <c:v>0.5</c:v>
                </c:pt>
                <c:pt idx="12">
                  <c:v>0.46</c:v>
                </c:pt>
                <c:pt idx="13">
                  <c:v>0.42</c:v>
                </c:pt>
                <c:pt idx="14">
                  <c:v>0.37</c:v>
                </c:pt>
                <c:pt idx="15">
                  <c:v>0.34</c:v>
                </c:pt>
                <c:pt idx="16">
                  <c:v>0.3</c:v>
                </c:pt>
                <c:pt idx="17">
                  <c:v>0.25</c:v>
                </c:pt>
                <c:pt idx="18">
                  <c:v>0.22</c:v>
                </c:pt>
                <c:pt idx="19">
                  <c:v>0.18</c:v>
                </c:pt>
                <c:pt idx="20">
                  <c:v>0.16</c:v>
                </c:pt>
                <c:pt idx="21">
                  <c:v>0.12</c:v>
                </c:pt>
                <c:pt idx="22">
                  <c:v>0.1</c:v>
                </c:pt>
                <c:pt idx="23">
                  <c:v>0.07</c:v>
                </c:pt>
                <c:pt idx="24">
                  <c:v>0.05</c:v>
                </c:pt>
                <c:pt idx="25">
                  <c:v>0.04</c:v>
                </c:pt>
                <c:pt idx="26">
                  <c:v>0.04</c:v>
                </c:pt>
                <c:pt idx="27">
                  <c:v>0.03</c:v>
                </c:pt>
                <c:pt idx="28">
                  <c:v>0.03</c:v>
                </c:pt>
                <c:pt idx="29">
                  <c:v>0.03</c:v>
                </c:pt>
                <c:pt idx="30">
                  <c:v>0.03</c:v>
                </c:pt>
              </c:numCache>
            </c:numRef>
          </c:yVal>
        </c:ser>
        <c:ser>
          <c:idx val="1"/>
          <c:order val="1"/>
          <c:spPr>
            <a:ln w="3175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'Curve 2'!$N$44:$N$45</c:f>
              <c:numCache>
                <c:formatCode>0.00</c:formatCode>
                <c:ptCount val="2"/>
                <c:pt idx="0">
                  <c:v>0.899999999999999</c:v>
                </c:pt>
                <c:pt idx="1">
                  <c:v>1.399999999999999</c:v>
                </c:pt>
              </c:numCache>
            </c:numRef>
          </c:xVal>
          <c:yVal>
            <c:numRef>
              <c:f>'Curve 2'!$O$44:$O$45</c:f>
              <c:numCache>
                <c:formatCode>0.00</c:formatCode>
                <c:ptCount val="2"/>
                <c:pt idx="0">
                  <c:v>0.2</c:v>
                </c:pt>
                <c:pt idx="1">
                  <c:v>0.2</c:v>
                </c:pt>
              </c:numCache>
            </c:numRef>
          </c:yVal>
        </c:ser>
        <c:ser>
          <c:idx val="2"/>
          <c:order val="2"/>
          <c:spPr>
            <a:ln w="3175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'Curve 2'!$N$42:$N$43</c:f>
              <c:numCache>
                <c:formatCode>0.00</c:formatCode>
                <c:ptCount val="2"/>
                <c:pt idx="0">
                  <c:v>1.149999999999999</c:v>
                </c:pt>
                <c:pt idx="1">
                  <c:v>1.149999999999999</c:v>
                </c:pt>
              </c:numCache>
            </c:numRef>
          </c:xVal>
          <c:yVal>
            <c:numRef>
              <c:f>'Curve 2'!$O$42:$O$43</c:f>
              <c:numCache>
                <c:formatCode>0.00</c:formatCode>
                <c:ptCount val="2"/>
                <c:pt idx="0">
                  <c:v>-0.05</c:v>
                </c:pt>
                <c:pt idx="1">
                  <c:v>0.45</c:v>
                </c:pt>
              </c:numCache>
            </c:numRef>
          </c:yVal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2'!$N$48:$N$49</c:f>
              <c:numCache>
                <c:formatCode>0.00</c:formatCode>
                <c:ptCount val="2"/>
                <c:pt idx="0">
                  <c:v>3.742105263157895</c:v>
                </c:pt>
                <c:pt idx="1">
                  <c:v>4.242105263157894</c:v>
                </c:pt>
              </c:numCache>
            </c:numRef>
          </c:xVal>
          <c:yVal>
            <c:numRef>
              <c:f>'Curve 2'!$O$48:$O$49</c:f>
              <c:numCache>
                <c:formatCode>0.00</c:formatCode>
                <c:ptCount val="2"/>
                <c:pt idx="0">
                  <c:v>1.4</c:v>
                </c:pt>
                <c:pt idx="1">
                  <c:v>1.4</c:v>
                </c:pt>
              </c:numCache>
            </c:numRef>
          </c:yVal>
        </c:ser>
        <c:ser>
          <c:idx val="4"/>
          <c:order val="4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2'!$N$46:$N$47</c:f>
              <c:numCache>
                <c:formatCode>0.00</c:formatCode>
                <c:ptCount val="2"/>
                <c:pt idx="0">
                  <c:v>3.992105263157895</c:v>
                </c:pt>
                <c:pt idx="1">
                  <c:v>3.992105263157895</c:v>
                </c:pt>
              </c:numCache>
            </c:numRef>
          </c:xVal>
          <c:yVal>
            <c:numRef>
              <c:f>'Curve 2'!$O$46:$O$47</c:f>
              <c:numCache>
                <c:formatCode>0.00</c:formatCode>
                <c:ptCount val="2"/>
                <c:pt idx="0">
                  <c:v>1.65</c:v>
                </c:pt>
                <c:pt idx="1">
                  <c:v>1.15</c:v>
                </c:pt>
              </c:numCache>
            </c:numRef>
          </c:yVal>
        </c:ser>
        <c:axId val="529254824"/>
        <c:axId val="529261592"/>
      </c:scatterChart>
      <c:valAx>
        <c:axId val="529254824"/>
        <c:scaling>
          <c:orientation val="minMax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29261592"/>
        <c:crossesAt val="0.0"/>
        <c:crossBetween val="midCat"/>
        <c:majorUnit val="0.3"/>
        <c:minorUnit val="0.1"/>
      </c:valAx>
      <c:valAx>
        <c:axId val="529261592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29254824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Data'!$I$11:$I$41</c:f>
              <c:numCache>
                <c:formatCode>0.00</c:formatCode>
                <c:ptCount val="31"/>
                <c:pt idx="0">
                  <c:v>1.33</c:v>
                </c:pt>
                <c:pt idx="1">
                  <c:v>1.27</c:v>
                </c:pt>
                <c:pt idx="2">
                  <c:v>1.22</c:v>
                </c:pt>
                <c:pt idx="3">
                  <c:v>1.17</c:v>
                </c:pt>
                <c:pt idx="4">
                  <c:v>1.13</c:v>
                </c:pt>
                <c:pt idx="5">
                  <c:v>1.08</c:v>
                </c:pt>
                <c:pt idx="6">
                  <c:v>1.04</c:v>
                </c:pt>
                <c:pt idx="7">
                  <c:v>0.98</c:v>
                </c:pt>
                <c:pt idx="8">
                  <c:v>0.93</c:v>
                </c:pt>
                <c:pt idx="9">
                  <c:v>0.88</c:v>
                </c:pt>
                <c:pt idx="10">
                  <c:v>0.84</c:v>
                </c:pt>
                <c:pt idx="11">
                  <c:v>0.79</c:v>
                </c:pt>
                <c:pt idx="12">
                  <c:v>0.72</c:v>
                </c:pt>
                <c:pt idx="13">
                  <c:v>0.67</c:v>
                </c:pt>
                <c:pt idx="14">
                  <c:v>0.62</c:v>
                </c:pt>
                <c:pt idx="15">
                  <c:v>0.57</c:v>
                </c:pt>
                <c:pt idx="16">
                  <c:v>0.51</c:v>
                </c:pt>
                <c:pt idx="17">
                  <c:v>0.46</c:v>
                </c:pt>
                <c:pt idx="18">
                  <c:v>0.4</c:v>
                </c:pt>
                <c:pt idx="19">
                  <c:v>0.35</c:v>
                </c:pt>
                <c:pt idx="20">
                  <c:v>0.3</c:v>
                </c:pt>
                <c:pt idx="21">
                  <c:v>0.24</c:v>
                </c:pt>
                <c:pt idx="22">
                  <c:v>0.19</c:v>
                </c:pt>
                <c:pt idx="23">
                  <c:v>0.14</c:v>
                </c:pt>
                <c:pt idx="24">
                  <c:v>0.1</c:v>
                </c:pt>
                <c:pt idx="25">
                  <c:v>0.07</c:v>
                </c:pt>
                <c:pt idx="26">
                  <c:v>0.06</c:v>
                </c:pt>
                <c:pt idx="27">
                  <c:v>0.05</c:v>
                </c:pt>
                <c:pt idx="28">
                  <c:v>0.04</c:v>
                </c:pt>
                <c:pt idx="29">
                  <c:v>0.04</c:v>
                </c:pt>
                <c:pt idx="30">
                  <c:v>0.03</c:v>
                </c:pt>
              </c:numCache>
            </c:numRef>
          </c:yVal>
        </c:ser>
        <c:ser>
          <c:idx val="1"/>
          <c:order val="1"/>
          <c:spPr>
            <a:ln w="3175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'Curve 3'!$N$44:$N$45</c:f>
              <c:numCache>
                <c:formatCode>0.00</c:formatCode>
                <c:ptCount val="2"/>
                <c:pt idx="0">
                  <c:v>0.569999999999999</c:v>
                </c:pt>
                <c:pt idx="1">
                  <c:v>1.069999999999999</c:v>
                </c:pt>
              </c:numCache>
            </c:numRef>
          </c:xVal>
          <c:yVal>
            <c:numRef>
              <c:f>'Curve 3'!$O$44:$O$45</c:f>
              <c:numCache>
                <c:formatCode>0.00</c:formatCode>
                <c:ptCount val="2"/>
                <c:pt idx="0">
                  <c:v>0.2</c:v>
                </c:pt>
                <c:pt idx="1">
                  <c:v>0.2</c:v>
                </c:pt>
              </c:numCache>
            </c:numRef>
          </c:yVal>
        </c:ser>
        <c:ser>
          <c:idx val="2"/>
          <c:order val="2"/>
          <c:spPr>
            <a:ln w="3175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'Curve 3'!$N$42:$N$43</c:f>
              <c:numCache>
                <c:formatCode>0.00</c:formatCode>
                <c:ptCount val="2"/>
                <c:pt idx="0">
                  <c:v>0.819999999999999</c:v>
                </c:pt>
                <c:pt idx="1">
                  <c:v>0.819999999999999</c:v>
                </c:pt>
              </c:numCache>
            </c:numRef>
          </c:xVal>
          <c:yVal>
            <c:numRef>
              <c:f>'Curve 3'!$O$42:$O$43</c:f>
              <c:numCache>
                <c:formatCode>0.00</c:formatCode>
                <c:ptCount val="2"/>
                <c:pt idx="0">
                  <c:v>-0.05</c:v>
                </c:pt>
                <c:pt idx="1">
                  <c:v>0.45</c:v>
                </c:pt>
              </c:numCache>
            </c:numRef>
          </c:yVal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3'!$N$48:$N$49</c:f>
              <c:numCache>
                <c:formatCode>0.00</c:formatCode>
                <c:ptCount val="2"/>
                <c:pt idx="0">
                  <c:v>2.881926605504587</c:v>
                </c:pt>
                <c:pt idx="1">
                  <c:v>3.381926605504587</c:v>
                </c:pt>
              </c:numCache>
            </c:numRef>
          </c:xVal>
          <c:yVal>
            <c:numRef>
              <c:f>'Curve 3'!$O$48:$O$49</c:f>
              <c:numCache>
                <c:formatCode>0.00</c:formatCode>
                <c:ptCount val="2"/>
                <c:pt idx="0">
                  <c:v>1.4</c:v>
                </c:pt>
                <c:pt idx="1">
                  <c:v>1.4</c:v>
                </c:pt>
              </c:numCache>
            </c:numRef>
          </c:yVal>
        </c:ser>
        <c:ser>
          <c:idx val="4"/>
          <c:order val="4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3'!$N$46:$N$47</c:f>
              <c:numCache>
                <c:formatCode>0.00</c:formatCode>
                <c:ptCount val="2"/>
                <c:pt idx="0">
                  <c:v>3.131926605504587</c:v>
                </c:pt>
                <c:pt idx="1">
                  <c:v>3.131926605504587</c:v>
                </c:pt>
              </c:numCache>
            </c:numRef>
          </c:xVal>
          <c:yVal>
            <c:numRef>
              <c:f>'Curve 3'!$O$46:$O$47</c:f>
              <c:numCache>
                <c:formatCode>0.00</c:formatCode>
                <c:ptCount val="2"/>
                <c:pt idx="0">
                  <c:v>1.65</c:v>
                </c:pt>
                <c:pt idx="1">
                  <c:v>1.15</c:v>
                </c:pt>
              </c:numCache>
            </c:numRef>
          </c:yVal>
        </c:ser>
        <c:axId val="529300344"/>
        <c:axId val="529307112"/>
      </c:scatterChart>
      <c:valAx>
        <c:axId val="529300344"/>
        <c:scaling>
          <c:orientation val="minMax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29307112"/>
        <c:crossesAt val="0.0"/>
        <c:crossBetween val="midCat"/>
        <c:majorUnit val="0.3"/>
        <c:minorUnit val="0.1"/>
      </c:valAx>
      <c:valAx>
        <c:axId val="529307112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29300344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Data'!$J$11:$J$41</c:f>
              <c:numCache>
                <c:formatCode>0.00</c:formatCode>
                <c:ptCount val="31"/>
                <c:pt idx="0">
                  <c:v>1.66</c:v>
                </c:pt>
                <c:pt idx="1">
                  <c:v>1.57</c:v>
                </c:pt>
                <c:pt idx="2">
                  <c:v>1.52</c:v>
                </c:pt>
                <c:pt idx="3">
                  <c:v>1.46</c:v>
                </c:pt>
                <c:pt idx="4">
                  <c:v>1.41</c:v>
                </c:pt>
                <c:pt idx="5">
                  <c:v>1.37</c:v>
                </c:pt>
                <c:pt idx="6">
                  <c:v>1.32</c:v>
                </c:pt>
                <c:pt idx="7">
                  <c:v>1.26</c:v>
                </c:pt>
                <c:pt idx="8">
                  <c:v>1.21</c:v>
                </c:pt>
                <c:pt idx="9">
                  <c:v>1.14</c:v>
                </c:pt>
                <c:pt idx="10">
                  <c:v>1.08</c:v>
                </c:pt>
                <c:pt idx="11">
                  <c:v>1.01</c:v>
                </c:pt>
                <c:pt idx="12">
                  <c:v>0.94</c:v>
                </c:pt>
                <c:pt idx="13">
                  <c:v>0.88</c:v>
                </c:pt>
                <c:pt idx="14">
                  <c:v>0.82</c:v>
                </c:pt>
                <c:pt idx="15">
                  <c:v>0.77</c:v>
                </c:pt>
                <c:pt idx="16">
                  <c:v>0.69</c:v>
                </c:pt>
                <c:pt idx="17">
                  <c:v>0.6</c:v>
                </c:pt>
                <c:pt idx="18">
                  <c:v>0.54</c:v>
                </c:pt>
                <c:pt idx="19">
                  <c:v>0.47</c:v>
                </c:pt>
                <c:pt idx="20">
                  <c:v>0.42</c:v>
                </c:pt>
                <c:pt idx="21">
                  <c:v>0.34</c:v>
                </c:pt>
                <c:pt idx="22">
                  <c:v>0.27</c:v>
                </c:pt>
                <c:pt idx="23">
                  <c:v>0.21</c:v>
                </c:pt>
                <c:pt idx="24">
                  <c:v>0.14</c:v>
                </c:pt>
                <c:pt idx="25">
                  <c:v>0.1</c:v>
                </c:pt>
                <c:pt idx="26">
                  <c:v>0.08</c:v>
                </c:pt>
                <c:pt idx="27">
                  <c:v>0.06</c:v>
                </c:pt>
                <c:pt idx="28">
                  <c:v>0.05</c:v>
                </c:pt>
                <c:pt idx="29">
                  <c:v>0.04</c:v>
                </c:pt>
                <c:pt idx="30">
                  <c:v>0.04</c:v>
                </c:pt>
              </c:numCache>
            </c:numRef>
          </c:yVal>
        </c:ser>
        <c:ser>
          <c:idx val="1"/>
          <c:order val="1"/>
          <c:spPr>
            <a:ln w="3175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'Curve 4'!$N$44:$N$45</c:f>
              <c:numCache>
                <c:formatCode>0.00</c:formatCode>
                <c:ptCount val="2"/>
                <c:pt idx="0">
                  <c:v>0.449999999999999</c:v>
                </c:pt>
                <c:pt idx="1">
                  <c:v>0.949999999999999</c:v>
                </c:pt>
              </c:numCache>
            </c:numRef>
          </c:xVal>
          <c:yVal>
            <c:numRef>
              <c:f>'Curve 4'!$O$44:$O$45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</c:ser>
        <c:ser>
          <c:idx val="2"/>
          <c:order val="2"/>
          <c:spPr>
            <a:ln w="3175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'Curve 4'!$N$42:$N$43</c:f>
              <c:numCache>
                <c:formatCode>0.00</c:formatCode>
                <c:ptCount val="2"/>
                <c:pt idx="0">
                  <c:v>0.699999999999999</c:v>
                </c:pt>
                <c:pt idx="1">
                  <c:v>0.699999999999999</c:v>
                </c:pt>
              </c:numCache>
            </c:numRef>
          </c:xVal>
          <c:yVal>
            <c:numRef>
              <c:f>'Curve 4'!$O$42:$O$43</c:f>
              <c:numCache>
                <c:formatCode>0.00</c:formatCode>
                <c:ptCount val="2"/>
                <c:pt idx="0">
                  <c:v>-0.04</c:v>
                </c:pt>
                <c:pt idx="1">
                  <c:v>0.46</c:v>
                </c:pt>
              </c:numCache>
            </c:numRef>
          </c:yVal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4'!$N$48:$N$49</c:f>
              <c:numCache>
                <c:formatCode>0.00</c:formatCode>
                <c:ptCount val="2"/>
                <c:pt idx="0">
                  <c:v>2.35</c:v>
                </c:pt>
                <c:pt idx="1">
                  <c:v>2.85</c:v>
                </c:pt>
              </c:numCache>
            </c:numRef>
          </c:xVal>
          <c:yVal>
            <c:numRef>
              <c:f>'Curve 4'!$O$48:$O$49</c:f>
              <c:numCache>
                <c:formatCode>0.00</c:formatCode>
                <c:ptCount val="2"/>
                <c:pt idx="0">
                  <c:v>1.41</c:v>
                </c:pt>
                <c:pt idx="1">
                  <c:v>1.41</c:v>
                </c:pt>
              </c:numCache>
            </c:numRef>
          </c:yVal>
        </c:ser>
        <c:ser>
          <c:idx val="4"/>
          <c:order val="4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4'!$N$46:$N$47</c:f>
              <c:numCache>
                <c:formatCode>0.00</c:formatCode>
                <c:ptCount val="2"/>
                <c:pt idx="0">
                  <c:v>2.6</c:v>
                </c:pt>
                <c:pt idx="1">
                  <c:v>2.6</c:v>
                </c:pt>
              </c:numCache>
            </c:numRef>
          </c:xVal>
          <c:yVal>
            <c:numRef>
              <c:f>'Curve 4'!$O$46:$O$47</c:f>
              <c:numCache>
                <c:formatCode>0.00</c:formatCode>
                <c:ptCount val="2"/>
                <c:pt idx="0">
                  <c:v>1.66</c:v>
                </c:pt>
                <c:pt idx="1">
                  <c:v>1.16</c:v>
                </c:pt>
              </c:numCache>
            </c:numRef>
          </c:yVal>
        </c:ser>
        <c:axId val="529367544"/>
        <c:axId val="529374312"/>
      </c:scatterChart>
      <c:valAx>
        <c:axId val="529367544"/>
        <c:scaling>
          <c:orientation val="minMax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29374312"/>
        <c:crossesAt val="0.0"/>
        <c:crossBetween val="midCat"/>
        <c:majorUnit val="0.3"/>
        <c:minorUnit val="0.1"/>
      </c:valAx>
      <c:valAx>
        <c:axId val="529374312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29367544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Data'!$K$11:$K$41</c:f>
              <c:numCache>
                <c:formatCode>0.00</c:formatCode>
                <c:ptCount val="31"/>
                <c:pt idx="0">
                  <c:v>2.23</c:v>
                </c:pt>
                <c:pt idx="1">
                  <c:v>2.14</c:v>
                </c:pt>
                <c:pt idx="2">
                  <c:v>2.06</c:v>
                </c:pt>
                <c:pt idx="3">
                  <c:v>1.99</c:v>
                </c:pt>
                <c:pt idx="4">
                  <c:v>1.92</c:v>
                </c:pt>
                <c:pt idx="5">
                  <c:v>1.84</c:v>
                </c:pt>
                <c:pt idx="6">
                  <c:v>1.78</c:v>
                </c:pt>
                <c:pt idx="7">
                  <c:v>1.7</c:v>
                </c:pt>
                <c:pt idx="8">
                  <c:v>1.63</c:v>
                </c:pt>
                <c:pt idx="9">
                  <c:v>1.56</c:v>
                </c:pt>
                <c:pt idx="10">
                  <c:v>1.48</c:v>
                </c:pt>
                <c:pt idx="11">
                  <c:v>1.41</c:v>
                </c:pt>
                <c:pt idx="12">
                  <c:v>1.33</c:v>
                </c:pt>
                <c:pt idx="13">
                  <c:v>1.24</c:v>
                </c:pt>
                <c:pt idx="14">
                  <c:v>1.14</c:v>
                </c:pt>
                <c:pt idx="15">
                  <c:v>1.03</c:v>
                </c:pt>
                <c:pt idx="16">
                  <c:v>0.92</c:v>
                </c:pt>
                <c:pt idx="17">
                  <c:v>0.81</c:v>
                </c:pt>
                <c:pt idx="18">
                  <c:v>0.72</c:v>
                </c:pt>
                <c:pt idx="19">
                  <c:v>0.61</c:v>
                </c:pt>
                <c:pt idx="20">
                  <c:v>0.53</c:v>
                </c:pt>
                <c:pt idx="21">
                  <c:v>0.42</c:v>
                </c:pt>
                <c:pt idx="22">
                  <c:v>0.34</c:v>
                </c:pt>
                <c:pt idx="23">
                  <c:v>0.26</c:v>
                </c:pt>
                <c:pt idx="24">
                  <c:v>0.18</c:v>
                </c:pt>
                <c:pt idx="25">
                  <c:v>0.13</c:v>
                </c:pt>
                <c:pt idx="26">
                  <c:v>0.1</c:v>
                </c:pt>
                <c:pt idx="27">
                  <c:v>0.07</c:v>
                </c:pt>
                <c:pt idx="28">
                  <c:v>0.06</c:v>
                </c:pt>
                <c:pt idx="29">
                  <c:v>0.05</c:v>
                </c:pt>
                <c:pt idx="30">
                  <c:v>0.04</c:v>
                </c:pt>
              </c:numCache>
            </c:numRef>
          </c:yVal>
        </c:ser>
        <c:ser>
          <c:idx val="1"/>
          <c:order val="1"/>
          <c:spPr>
            <a:ln w="3175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'Curve 5'!$N$44:$N$45</c:f>
              <c:numCache>
                <c:formatCode>0.00</c:formatCode>
                <c:ptCount val="2"/>
                <c:pt idx="0">
                  <c:v>0.387499999999999</c:v>
                </c:pt>
                <c:pt idx="1">
                  <c:v>0.887499999999999</c:v>
                </c:pt>
              </c:numCache>
            </c:numRef>
          </c:xVal>
          <c:yVal>
            <c:numRef>
              <c:f>'Curve 5'!$O$44:$O$45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</c:ser>
        <c:ser>
          <c:idx val="2"/>
          <c:order val="2"/>
          <c:spPr>
            <a:ln w="3175"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'Curve 5'!$N$42:$N$43</c:f>
              <c:numCache>
                <c:formatCode>0.00</c:formatCode>
                <c:ptCount val="2"/>
                <c:pt idx="0">
                  <c:v>0.637499999999999</c:v>
                </c:pt>
                <c:pt idx="1">
                  <c:v>0.637499999999999</c:v>
                </c:pt>
              </c:numCache>
            </c:numRef>
          </c:xVal>
          <c:yVal>
            <c:numRef>
              <c:f>'Curve 5'!$O$42:$O$43</c:f>
              <c:numCache>
                <c:formatCode>0.00</c:formatCode>
                <c:ptCount val="2"/>
                <c:pt idx="0">
                  <c:v>-0.04</c:v>
                </c:pt>
                <c:pt idx="1">
                  <c:v>0.46</c:v>
                </c:pt>
              </c:numCache>
            </c:numRef>
          </c:yVal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5'!$N$48:$N$49</c:f>
              <c:numCache>
                <c:formatCode>0.00</c:formatCode>
                <c:ptCount val="2"/>
                <c:pt idx="0">
                  <c:v>1.639673913043478</c:v>
                </c:pt>
                <c:pt idx="1">
                  <c:v>2.139673913043478</c:v>
                </c:pt>
              </c:numCache>
            </c:numRef>
          </c:xVal>
          <c:yVal>
            <c:numRef>
              <c:f>'Curve 5'!$O$48:$O$49</c:f>
              <c:numCache>
                <c:formatCode>0.00</c:formatCode>
                <c:ptCount val="2"/>
                <c:pt idx="0">
                  <c:v>1.41</c:v>
                </c:pt>
                <c:pt idx="1">
                  <c:v>1.41</c:v>
                </c:pt>
              </c:numCache>
            </c:numRef>
          </c:yVal>
        </c:ser>
        <c:ser>
          <c:idx val="4"/>
          <c:order val="4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'Curve 5'!$N$46:$N$47</c:f>
              <c:numCache>
                <c:formatCode>0.00</c:formatCode>
                <c:ptCount val="2"/>
                <c:pt idx="0">
                  <c:v>1.889673913043478</c:v>
                </c:pt>
                <c:pt idx="1">
                  <c:v>1.889673913043478</c:v>
                </c:pt>
              </c:numCache>
            </c:numRef>
          </c:xVal>
          <c:yVal>
            <c:numRef>
              <c:f>'Curve 5'!$O$46:$O$47</c:f>
              <c:numCache>
                <c:formatCode>0.00</c:formatCode>
                <c:ptCount val="2"/>
                <c:pt idx="0">
                  <c:v>1.66</c:v>
                </c:pt>
                <c:pt idx="1">
                  <c:v>1.16</c:v>
                </c:pt>
              </c:numCache>
            </c:numRef>
          </c:yVal>
        </c:ser>
        <c:axId val="529433592"/>
        <c:axId val="529440360"/>
      </c:scatterChart>
      <c:valAx>
        <c:axId val="529433592"/>
        <c:scaling>
          <c:orientation val="minMax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29440360"/>
        <c:crossesAt val="0.0"/>
        <c:crossBetween val="midCat"/>
        <c:majorUnit val="0.3"/>
        <c:minorUnit val="0.1"/>
      </c:valAx>
      <c:valAx>
        <c:axId val="529440360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29433592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1368909512761"/>
          <c:y val="0.0760868219138822"/>
          <c:w val="0.842227378190255"/>
          <c:h val="0.73550594516752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Data'!$G$11:$G$41</c:f>
              <c:numCache>
                <c:formatCode>0.00</c:formatCode>
                <c:ptCount val="31"/>
                <c:pt idx="0">
                  <c:v>0.69</c:v>
                </c:pt>
                <c:pt idx="1">
                  <c:v>0.63</c:v>
                </c:pt>
                <c:pt idx="2">
                  <c:v>0.6</c:v>
                </c:pt>
                <c:pt idx="3">
                  <c:v>0.58</c:v>
                </c:pt>
                <c:pt idx="4">
                  <c:v>0.54</c:v>
                </c:pt>
                <c:pt idx="5">
                  <c:v>0.49</c:v>
                </c:pt>
                <c:pt idx="6">
                  <c:v>0.45</c:v>
                </c:pt>
                <c:pt idx="7">
                  <c:v>0.42</c:v>
                </c:pt>
                <c:pt idx="8">
                  <c:v>0.39</c:v>
                </c:pt>
                <c:pt idx="9">
                  <c:v>0.35</c:v>
                </c:pt>
                <c:pt idx="10">
                  <c:v>0.34</c:v>
                </c:pt>
                <c:pt idx="11">
                  <c:v>0.3</c:v>
                </c:pt>
                <c:pt idx="12">
                  <c:v>0.27</c:v>
                </c:pt>
                <c:pt idx="13">
                  <c:v>0.23</c:v>
                </c:pt>
                <c:pt idx="14">
                  <c:v>0.2</c:v>
                </c:pt>
                <c:pt idx="15">
                  <c:v>0.18</c:v>
                </c:pt>
                <c:pt idx="16">
                  <c:v>0.16</c:v>
                </c:pt>
                <c:pt idx="17">
                  <c:v>0.13</c:v>
                </c:pt>
                <c:pt idx="18">
                  <c:v>0.11</c:v>
                </c:pt>
                <c:pt idx="19">
                  <c:v>0.09</c:v>
                </c:pt>
                <c:pt idx="20">
                  <c:v>0.07</c:v>
                </c:pt>
                <c:pt idx="21">
                  <c:v>0.06</c:v>
                </c:pt>
                <c:pt idx="22">
                  <c:v>0.04</c:v>
                </c:pt>
                <c:pt idx="23">
                  <c:v>0.03</c:v>
                </c:pt>
                <c:pt idx="24">
                  <c:v>0.03</c:v>
                </c:pt>
                <c:pt idx="25">
                  <c:v>0.03</c:v>
                </c:pt>
                <c:pt idx="26">
                  <c:v>0.03</c:v>
                </c:pt>
                <c:pt idx="27">
                  <c:v>0.02</c:v>
                </c:pt>
                <c:pt idx="28">
                  <c:v>0.02</c:v>
                </c:pt>
                <c:pt idx="29">
                  <c:v>0.02</c:v>
                </c:pt>
                <c:pt idx="30">
                  <c:v>0.02</c:v>
                </c:pt>
              </c:numCache>
            </c:numRef>
          </c:yVal>
        </c:ser>
        <c:ser>
          <c:idx val="1"/>
          <c:order val="1"/>
          <c:spPr>
            <a:ln w="12700" cmpd="sng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Data'!$H$11:$H$41</c:f>
              <c:numCache>
                <c:formatCode>0.00</c:formatCode>
                <c:ptCount val="31"/>
                <c:pt idx="0">
                  <c:v>0.98</c:v>
                </c:pt>
                <c:pt idx="1">
                  <c:v>0.94</c:v>
                </c:pt>
                <c:pt idx="2">
                  <c:v>0.91</c:v>
                </c:pt>
                <c:pt idx="3">
                  <c:v>0.87</c:v>
                </c:pt>
                <c:pt idx="4">
                  <c:v>0.83</c:v>
                </c:pt>
                <c:pt idx="5">
                  <c:v>0.79</c:v>
                </c:pt>
                <c:pt idx="6">
                  <c:v>0.74</c:v>
                </c:pt>
                <c:pt idx="7">
                  <c:v>0.68</c:v>
                </c:pt>
                <c:pt idx="8">
                  <c:v>0.64</c:v>
                </c:pt>
                <c:pt idx="9">
                  <c:v>0.59</c:v>
                </c:pt>
                <c:pt idx="10">
                  <c:v>0.55</c:v>
                </c:pt>
                <c:pt idx="11">
                  <c:v>0.5</c:v>
                </c:pt>
                <c:pt idx="12">
                  <c:v>0.46</c:v>
                </c:pt>
                <c:pt idx="13">
                  <c:v>0.42</c:v>
                </c:pt>
                <c:pt idx="14">
                  <c:v>0.37</c:v>
                </c:pt>
                <c:pt idx="15">
                  <c:v>0.34</c:v>
                </c:pt>
                <c:pt idx="16">
                  <c:v>0.3</c:v>
                </c:pt>
                <c:pt idx="17">
                  <c:v>0.25</c:v>
                </c:pt>
                <c:pt idx="18">
                  <c:v>0.22</c:v>
                </c:pt>
                <c:pt idx="19">
                  <c:v>0.18</c:v>
                </c:pt>
                <c:pt idx="20">
                  <c:v>0.16</c:v>
                </c:pt>
                <c:pt idx="21">
                  <c:v>0.12</c:v>
                </c:pt>
                <c:pt idx="22">
                  <c:v>0.1</c:v>
                </c:pt>
                <c:pt idx="23">
                  <c:v>0.07</c:v>
                </c:pt>
                <c:pt idx="24">
                  <c:v>0.05</c:v>
                </c:pt>
                <c:pt idx="25">
                  <c:v>0.04</c:v>
                </c:pt>
                <c:pt idx="26">
                  <c:v>0.04</c:v>
                </c:pt>
                <c:pt idx="27">
                  <c:v>0.03</c:v>
                </c:pt>
                <c:pt idx="28">
                  <c:v>0.03</c:v>
                </c:pt>
                <c:pt idx="29">
                  <c:v>0.03</c:v>
                </c:pt>
                <c:pt idx="30">
                  <c:v>0.03</c:v>
                </c:pt>
              </c:numCache>
            </c:numRef>
          </c:yVal>
        </c:ser>
        <c:ser>
          <c:idx val="2"/>
          <c:order val="2"/>
          <c:spPr>
            <a:ln w="12700" cmpd="sng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Data'!$I$11:$I$41</c:f>
              <c:numCache>
                <c:formatCode>0.00</c:formatCode>
                <c:ptCount val="31"/>
                <c:pt idx="0">
                  <c:v>1.33</c:v>
                </c:pt>
                <c:pt idx="1">
                  <c:v>1.27</c:v>
                </c:pt>
                <c:pt idx="2">
                  <c:v>1.22</c:v>
                </c:pt>
                <c:pt idx="3">
                  <c:v>1.17</c:v>
                </c:pt>
                <c:pt idx="4">
                  <c:v>1.13</c:v>
                </c:pt>
                <c:pt idx="5">
                  <c:v>1.08</c:v>
                </c:pt>
                <c:pt idx="6">
                  <c:v>1.04</c:v>
                </c:pt>
                <c:pt idx="7">
                  <c:v>0.98</c:v>
                </c:pt>
                <c:pt idx="8">
                  <c:v>0.93</c:v>
                </c:pt>
                <c:pt idx="9">
                  <c:v>0.88</c:v>
                </c:pt>
                <c:pt idx="10">
                  <c:v>0.84</c:v>
                </c:pt>
                <c:pt idx="11">
                  <c:v>0.79</c:v>
                </c:pt>
                <c:pt idx="12">
                  <c:v>0.72</c:v>
                </c:pt>
                <c:pt idx="13">
                  <c:v>0.67</c:v>
                </c:pt>
                <c:pt idx="14">
                  <c:v>0.62</c:v>
                </c:pt>
                <c:pt idx="15">
                  <c:v>0.57</c:v>
                </c:pt>
                <c:pt idx="16">
                  <c:v>0.51</c:v>
                </c:pt>
                <c:pt idx="17">
                  <c:v>0.46</c:v>
                </c:pt>
                <c:pt idx="18">
                  <c:v>0.4</c:v>
                </c:pt>
                <c:pt idx="19">
                  <c:v>0.35</c:v>
                </c:pt>
                <c:pt idx="20">
                  <c:v>0.3</c:v>
                </c:pt>
                <c:pt idx="21">
                  <c:v>0.24</c:v>
                </c:pt>
                <c:pt idx="22">
                  <c:v>0.19</c:v>
                </c:pt>
                <c:pt idx="23">
                  <c:v>0.14</c:v>
                </c:pt>
                <c:pt idx="24">
                  <c:v>0.1</c:v>
                </c:pt>
                <c:pt idx="25">
                  <c:v>0.07</c:v>
                </c:pt>
                <c:pt idx="26">
                  <c:v>0.06</c:v>
                </c:pt>
                <c:pt idx="27">
                  <c:v>0.05</c:v>
                </c:pt>
                <c:pt idx="28">
                  <c:v>0.04</c:v>
                </c:pt>
                <c:pt idx="29">
                  <c:v>0.04</c:v>
                </c:pt>
                <c:pt idx="30">
                  <c:v>0.03</c:v>
                </c:pt>
              </c:numCache>
            </c:numRef>
          </c:yVal>
        </c:ser>
        <c:ser>
          <c:idx val="3"/>
          <c:order val="3"/>
          <c:spPr>
            <a:ln w="12700" cmpd="sng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Data'!$J$11:$J$41</c:f>
              <c:numCache>
                <c:formatCode>0.00</c:formatCode>
                <c:ptCount val="31"/>
                <c:pt idx="0">
                  <c:v>1.66</c:v>
                </c:pt>
                <c:pt idx="1">
                  <c:v>1.57</c:v>
                </c:pt>
                <c:pt idx="2">
                  <c:v>1.52</c:v>
                </c:pt>
                <c:pt idx="3">
                  <c:v>1.46</c:v>
                </c:pt>
                <c:pt idx="4">
                  <c:v>1.41</c:v>
                </c:pt>
                <c:pt idx="5">
                  <c:v>1.37</c:v>
                </c:pt>
                <c:pt idx="6">
                  <c:v>1.32</c:v>
                </c:pt>
                <c:pt idx="7">
                  <c:v>1.26</c:v>
                </c:pt>
                <c:pt idx="8">
                  <c:v>1.21</c:v>
                </c:pt>
                <c:pt idx="9">
                  <c:v>1.14</c:v>
                </c:pt>
                <c:pt idx="10">
                  <c:v>1.08</c:v>
                </c:pt>
                <c:pt idx="11">
                  <c:v>1.01</c:v>
                </c:pt>
                <c:pt idx="12">
                  <c:v>0.94</c:v>
                </c:pt>
                <c:pt idx="13">
                  <c:v>0.88</c:v>
                </c:pt>
                <c:pt idx="14">
                  <c:v>0.82</c:v>
                </c:pt>
                <c:pt idx="15">
                  <c:v>0.77</c:v>
                </c:pt>
                <c:pt idx="16">
                  <c:v>0.69</c:v>
                </c:pt>
                <c:pt idx="17">
                  <c:v>0.6</c:v>
                </c:pt>
                <c:pt idx="18">
                  <c:v>0.54</c:v>
                </c:pt>
                <c:pt idx="19">
                  <c:v>0.47</c:v>
                </c:pt>
                <c:pt idx="20">
                  <c:v>0.42</c:v>
                </c:pt>
                <c:pt idx="21">
                  <c:v>0.34</c:v>
                </c:pt>
                <c:pt idx="22">
                  <c:v>0.27</c:v>
                </c:pt>
                <c:pt idx="23">
                  <c:v>0.21</c:v>
                </c:pt>
                <c:pt idx="24">
                  <c:v>0.14</c:v>
                </c:pt>
                <c:pt idx="25">
                  <c:v>0.1</c:v>
                </c:pt>
                <c:pt idx="26">
                  <c:v>0.08</c:v>
                </c:pt>
                <c:pt idx="27">
                  <c:v>0.06</c:v>
                </c:pt>
                <c:pt idx="28">
                  <c:v>0.05</c:v>
                </c:pt>
                <c:pt idx="29">
                  <c:v>0.04</c:v>
                </c:pt>
                <c:pt idx="30">
                  <c:v>0.04</c:v>
                </c:pt>
              </c:numCache>
            </c:numRef>
          </c:yVal>
        </c:ser>
        <c:ser>
          <c:idx val="4"/>
          <c:order val="4"/>
          <c:spPr>
            <a:ln w="12700" cmpd="sng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'Input Data'!$F$11:$F$41</c:f>
              <c:numCache>
                <c:formatCode>0.00</c:formatCode>
                <c:ptCount val="31"/>
                <c:pt idx="0">
                  <c:v>3.0</c:v>
                </c:pt>
                <c:pt idx="1">
                  <c:v>2.9</c:v>
                </c:pt>
                <c:pt idx="2">
                  <c:v>2.8</c:v>
                </c:pt>
                <c:pt idx="3">
                  <c:v>2.7</c:v>
                </c:pt>
                <c:pt idx="4">
                  <c:v>2.6</c:v>
                </c:pt>
                <c:pt idx="5">
                  <c:v>2.5</c:v>
                </c:pt>
                <c:pt idx="6">
                  <c:v>2.4</c:v>
                </c:pt>
                <c:pt idx="7">
                  <c:v>2.3</c:v>
                </c:pt>
                <c:pt idx="8">
                  <c:v>2.2</c:v>
                </c:pt>
                <c:pt idx="9">
                  <c:v>2.1</c:v>
                </c:pt>
                <c:pt idx="10">
                  <c:v>2.0</c:v>
                </c:pt>
                <c:pt idx="11">
                  <c:v>1.9</c:v>
                </c:pt>
                <c:pt idx="12">
                  <c:v>1.8</c:v>
                </c:pt>
                <c:pt idx="13">
                  <c:v>1.7</c:v>
                </c:pt>
                <c:pt idx="14">
                  <c:v>1.6</c:v>
                </c:pt>
                <c:pt idx="15">
                  <c:v>1.5</c:v>
                </c:pt>
                <c:pt idx="16">
                  <c:v>1.4</c:v>
                </c:pt>
                <c:pt idx="17">
                  <c:v>1.3</c:v>
                </c:pt>
                <c:pt idx="18">
                  <c:v>1.199999999999999</c:v>
                </c:pt>
                <c:pt idx="19">
                  <c:v>1.099999999999999</c:v>
                </c:pt>
                <c:pt idx="20">
                  <c:v>1</c:v>
                </c:pt>
                <c:pt idx="21">
                  <c:v>0.899999999999999</c:v>
                </c:pt>
                <c:pt idx="22">
                  <c:v>0.799999999999999</c:v>
                </c:pt>
                <c:pt idx="23">
                  <c:v>0.699999999999999</c:v>
                </c:pt>
                <c:pt idx="24">
                  <c:v>0.599999999999999</c:v>
                </c:pt>
                <c:pt idx="25">
                  <c:v>0.499999999999999</c:v>
                </c:pt>
                <c:pt idx="26">
                  <c:v>0.399999999999999</c:v>
                </c:pt>
                <c:pt idx="27">
                  <c:v>0.299999999999999</c:v>
                </c:pt>
                <c:pt idx="28">
                  <c:v>0.199999999999999</c:v>
                </c:pt>
                <c:pt idx="29">
                  <c:v>0.0999999999999987</c:v>
                </c:pt>
                <c:pt idx="30">
                  <c:v>-1.33226762955019E-15</c:v>
                </c:pt>
              </c:numCache>
            </c:numRef>
          </c:xVal>
          <c:yVal>
            <c:numRef>
              <c:f>'Input Data'!$K$11:$K$41</c:f>
              <c:numCache>
                <c:formatCode>0.00</c:formatCode>
                <c:ptCount val="31"/>
                <c:pt idx="0">
                  <c:v>2.23</c:v>
                </c:pt>
                <c:pt idx="1">
                  <c:v>2.14</c:v>
                </c:pt>
                <c:pt idx="2">
                  <c:v>2.06</c:v>
                </c:pt>
                <c:pt idx="3">
                  <c:v>1.99</c:v>
                </c:pt>
                <c:pt idx="4">
                  <c:v>1.92</c:v>
                </c:pt>
                <c:pt idx="5">
                  <c:v>1.84</c:v>
                </c:pt>
                <c:pt idx="6">
                  <c:v>1.78</c:v>
                </c:pt>
                <c:pt idx="7">
                  <c:v>1.7</c:v>
                </c:pt>
                <c:pt idx="8">
                  <c:v>1.63</c:v>
                </c:pt>
                <c:pt idx="9">
                  <c:v>1.56</c:v>
                </c:pt>
                <c:pt idx="10">
                  <c:v>1.48</c:v>
                </c:pt>
                <c:pt idx="11">
                  <c:v>1.41</c:v>
                </c:pt>
                <c:pt idx="12">
                  <c:v>1.33</c:v>
                </c:pt>
                <c:pt idx="13">
                  <c:v>1.24</c:v>
                </c:pt>
                <c:pt idx="14">
                  <c:v>1.14</c:v>
                </c:pt>
                <c:pt idx="15">
                  <c:v>1.03</c:v>
                </c:pt>
                <c:pt idx="16">
                  <c:v>0.92</c:v>
                </c:pt>
                <c:pt idx="17">
                  <c:v>0.81</c:v>
                </c:pt>
                <c:pt idx="18">
                  <c:v>0.72</c:v>
                </c:pt>
                <c:pt idx="19">
                  <c:v>0.61</c:v>
                </c:pt>
                <c:pt idx="20">
                  <c:v>0.53</c:v>
                </c:pt>
                <c:pt idx="21">
                  <c:v>0.42</c:v>
                </c:pt>
                <c:pt idx="22">
                  <c:v>0.34</c:v>
                </c:pt>
                <c:pt idx="23">
                  <c:v>0.26</c:v>
                </c:pt>
                <c:pt idx="24">
                  <c:v>0.18</c:v>
                </c:pt>
                <c:pt idx="25">
                  <c:v>0.13</c:v>
                </c:pt>
                <c:pt idx="26">
                  <c:v>0.1</c:v>
                </c:pt>
                <c:pt idx="27">
                  <c:v>0.07</c:v>
                </c:pt>
                <c:pt idx="28">
                  <c:v>0.06</c:v>
                </c:pt>
                <c:pt idx="29">
                  <c:v>0.05</c:v>
                </c:pt>
                <c:pt idx="30">
                  <c:v>0.04</c:v>
                </c:pt>
              </c:numCache>
            </c:numRef>
          </c:yVal>
        </c:ser>
        <c:ser>
          <c:idx val="5"/>
          <c:order val="5"/>
          <c:spPr>
            <a:ln w="6350" cmpd="sng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'Family of Curves'!$N$45:$N$49</c:f>
              <c:numCache>
                <c:formatCode>0.00</c:formatCode>
                <c:ptCount val="5"/>
                <c:pt idx="0">
                  <c:v>1.55</c:v>
                </c:pt>
                <c:pt idx="1">
                  <c:v>1.149999999999999</c:v>
                </c:pt>
                <c:pt idx="2">
                  <c:v>0.819999999999999</c:v>
                </c:pt>
                <c:pt idx="3">
                  <c:v>0.699999999999999</c:v>
                </c:pt>
                <c:pt idx="4">
                  <c:v>0.637499999999999</c:v>
                </c:pt>
              </c:numCache>
            </c:numRef>
          </c:xVal>
          <c:yVal>
            <c:numRef>
              <c:f>'Family of Curves'!$O$45:$O$49</c:f>
              <c:numCache>
                <c:formatCode>0.00</c:formatCode>
                <c:ptCount val="5"/>
                <c:pt idx="0">
                  <c:v>0.19</c:v>
                </c:pt>
                <c:pt idx="1">
                  <c:v>0.2</c:v>
                </c:pt>
                <c:pt idx="2">
                  <c:v>0.2</c:v>
                </c:pt>
                <c:pt idx="3">
                  <c:v>0.21</c:v>
                </c:pt>
                <c:pt idx="4">
                  <c:v>0.21</c:v>
                </c:pt>
              </c:numCache>
            </c:numRef>
          </c:yVal>
          <c:smooth val="1"/>
        </c:ser>
        <c:ser>
          <c:idx val="6"/>
          <c:order val="6"/>
          <c:spPr>
            <a:ln w="12700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'Family of Curves'!$N$35:$N$36</c:f>
              <c:numCache>
                <c:formatCode>0.00</c:formatCode>
                <c:ptCount val="2"/>
                <c:pt idx="0">
                  <c:v>1.55</c:v>
                </c:pt>
                <c:pt idx="1">
                  <c:v>1.55</c:v>
                </c:pt>
              </c:numCache>
            </c:numRef>
          </c:xVal>
          <c:yVal>
            <c:numRef>
              <c:f>'Family of Curves'!$O$35:$O$36</c:f>
              <c:numCache>
                <c:formatCode>0.00</c:formatCode>
                <c:ptCount val="2"/>
                <c:pt idx="0">
                  <c:v>0.14</c:v>
                </c:pt>
                <c:pt idx="1">
                  <c:v>0.24</c:v>
                </c:pt>
              </c:numCache>
            </c:numRef>
          </c:yVal>
        </c:ser>
        <c:ser>
          <c:idx val="7"/>
          <c:order val="7"/>
          <c:spPr>
            <a:ln w="12700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'Family of Curves'!$N$37:$N$38</c:f>
              <c:numCache>
                <c:formatCode>0.00</c:formatCode>
                <c:ptCount val="2"/>
                <c:pt idx="0">
                  <c:v>1.5</c:v>
                </c:pt>
                <c:pt idx="1">
                  <c:v>1.6</c:v>
                </c:pt>
              </c:numCache>
            </c:numRef>
          </c:xVal>
          <c:yVal>
            <c:numRef>
              <c:f>'Family of Curves'!$O$37:$O$38</c:f>
              <c:numCache>
                <c:formatCode>0.00</c:formatCode>
                <c:ptCount val="2"/>
                <c:pt idx="0">
                  <c:v>0.19</c:v>
                </c:pt>
                <c:pt idx="1">
                  <c:v>0.19</c:v>
                </c:pt>
              </c:numCache>
            </c:numRef>
          </c:yVal>
        </c:ser>
        <c:ser>
          <c:idx val="8"/>
          <c:order val="8"/>
          <c:spPr>
            <a:ln w="12700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'Family of Curves'!$Q$35:$Q$36</c:f>
              <c:numCache>
                <c:formatCode>0.00</c:formatCode>
                <c:ptCount val="2"/>
                <c:pt idx="0">
                  <c:v>0.637499999999999</c:v>
                </c:pt>
                <c:pt idx="1">
                  <c:v>0.637499999999999</c:v>
                </c:pt>
              </c:numCache>
            </c:numRef>
          </c:xVal>
          <c:yVal>
            <c:numRef>
              <c:f>'Family of Curves'!$R$35:$R$36</c:f>
              <c:numCache>
                <c:formatCode>0.00</c:formatCode>
                <c:ptCount val="2"/>
                <c:pt idx="0">
                  <c:v>0.16</c:v>
                </c:pt>
                <c:pt idx="1">
                  <c:v>0.26</c:v>
                </c:pt>
              </c:numCache>
            </c:numRef>
          </c:yVal>
        </c:ser>
        <c:ser>
          <c:idx val="9"/>
          <c:order val="9"/>
          <c:spPr>
            <a:ln w="12700" cmpd="sng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'Family of Curves'!$Q$37:$Q$38</c:f>
              <c:numCache>
                <c:formatCode>0.00</c:formatCode>
                <c:ptCount val="2"/>
                <c:pt idx="0">
                  <c:v>0.587499999999999</c:v>
                </c:pt>
                <c:pt idx="1">
                  <c:v>0.687499999999999</c:v>
                </c:pt>
              </c:numCache>
            </c:numRef>
          </c:xVal>
          <c:yVal>
            <c:numRef>
              <c:f>'Family of Curves'!$R$37:$R$38</c:f>
              <c:numCache>
                <c:formatCode>0.00</c:formatCode>
                <c:ptCount val="2"/>
                <c:pt idx="0">
                  <c:v>0.21</c:v>
                </c:pt>
                <c:pt idx="1">
                  <c:v>0.21</c:v>
                </c:pt>
              </c:numCache>
            </c:numRef>
          </c:yVal>
        </c:ser>
        <c:axId val="538982264"/>
        <c:axId val="538988840"/>
      </c:scatterChart>
      <c:valAx>
        <c:axId val="538982264"/>
        <c:scaling>
          <c:orientation val="minMax"/>
          <c:max val="3.0"/>
          <c:min val="0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8988840"/>
        <c:crossesAt val="0.0"/>
        <c:crossBetween val="midCat"/>
        <c:majorUnit val="0.3"/>
        <c:minorUnit val="0.1"/>
      </c:valAx>
      <c:valAx>
        <c:axId val="538988840"/>
        <c:scaling>
          <c:orientation val="minMax"/>
          <c:max val="2.1"/>
          <c:min val="0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transmission density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crossAx val="538982264"/>
        <c:crossesAt val="0.0"/>
        <c:crossBetween val="midCat"/>
        <c:majorUnit val="0.3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67832024564282"/>
          <c:y val="0.0479999531250458"/>
          <c:w val="0.797202116680339"/>
          <c:h val="0.759999257813225"/>
        </c:manualLayout>
      </c:layout>
      <c:scatterChart>
        <c:scatterStyle val="lineMarker"/>
        <c:ser>
          <c:idx val="0"/>
          <c:order val="0"/>
          <c:spPr>
            <a:ln w="12700">
              <a:noFill/>
            </a:ln>
          </c:spPr>
          <c:marker>
            <c:symbol val="square"/>
            <c:size val="4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Summary!$N$13:$N$17</c:f>
              <c:numCache>
                <c:formatCode>General</c:formatCode>
                <c:ptCount val="5"/>
                <c:pt idx="0">
                  <c:v>4.0</c:v>
                </c:pt>
                <c:pt idx="1">
                  <c:v>5.5</c:v>
                </c:pt>
                <c:pt idx="2">
                  <c:v>8.0</c:v>
                </c:pt>
                <c:pt idx="3">
                  <c:v>11.0</c:v>
                </c:pt>
                <c:pt idx="4">
                  <c:v>16.0</c:v>
                </c:pt>
              </c:numCache>
            </c:numRef>
          </c:xVal>
          <c:yVal>
            <c:numRef>
              <c:f>Summary!$O$13:$O$17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</c:ser>
        <c:ser>
          <c:idx val="1"/>
          <c:order val="1"/>
          <c:spPr>
            <a:ln w="38100">
              <a:solidFill>
                <a:srgbClr val="0000FF"/>
              </a:solidFill>
            </a:ln>
          </c:spPr>
          <c:marker>
            <c:symbol val="square"/>
            <c:size val="7"/>
            <c:spPr>
              <a:noFill/>
              <a:ln w="6350" cmpd="sng">
                <a:solidFill>
                  <a:schemeClr val="tx1"/>
                </a:solidFill>
              </a:ln>
            </c:spPr>
          </c:marker>
          <c:xVal>
            <c:numRef>
              <c:f>Summary!$N$13:$N$17</c:f>
              <c:numCache>
                <c:formatCode>General</c:formatCode>
                <c:ptCount val="5"/>
                <c:pt idx="0">
                  <c:v>4.0</c:v>
                </c:pt>
                <c:pt idx="1">
                  <c:v>5.5</c:v>
                </c:pt>
                <c:pt idx="2">
                  <c:v>8.0</c:v>
                </c:pt>
                <c:pt idx="3">
                  <c:v>11.0</c:v>
                </c:pt>
                <c:pt idx="4">
                  <c:v>16.0</c:v>
                </c:pt>
              </c:numCache>
            </c:numRef>
          </c:xVal>
          <c:yVal>
            <c:numRef>
              <c:f>Summary!$P$13:$P$17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  <c:smooth val="1"/>
        </c:ser>
        <c:axId val="539039208"/>
        <c:axId val="539049688"/>
      </c:scatterChart>
      <c:valAx>
        <c:axId val="539039208"/>
        <c:scaling>
          <c:orientation val="minMax"/>
          <c:min val="4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development time [min]</a:t>
                </a:r>
              </a:p>
            </c:rich>
          </c:tx>
          <c:layout/>
          <c:spPr>
            <a:noFill/>
            <a:ln w="25400">
              <a:noFill/>
            </a:ln>
          </c:spPr>
        </c:title>
        <c:numFmt formatCode="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9049688"/>
        <c:crossesAt val="0.0"/>
        <c:crossBetween val="midCat"/>
        <c:majorUnit val="1.0"/>
        <c:minorUnit val="1.0"/>
      </c:valAx>
      <c:valAx>
        <c:axId val="539049688"/>
        <c:scaling>
          <c:orientation val="minMax"/>
          <c:max val="1.0"/>
          <c:min val="0.4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average gradient</a:t>
                </a:r>
              </a:p>
            </c:rich>
          </c:tx>
          <c:layout/>
          <c:spPr>
            <a:noFill/>
            <a:ln w="25400">
              <a:noFill/>
            </a:ln>
          </c:spPr>
        </c:title>
        <c:numFmt formatCode="0.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/>
            </a:pPr>
            <a:endParaRPr lang="en-US"/>
          </a:p>
        </c:txPr>
        <c:crossAx val="539039208"/>
        <c:crossesAt val="0.0"/>
        <c:crossBetween val="midCat"/>
        <c:majorUnit val="0.1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64335524052526"/>
          <c:y val="0.0479999531250458"/>
          <c:w val="0.800698617192095"/>
          <c:h val="0.767999250000732"/>
        </c:manualLayout>
      </c:layout>
      <c:scatterChart>
        <c:scatterStyle val="lineMarker"/>
        <c:ser>
          <c:idx val="0"/>
          <c:order val="0"/>
          <c:spPr>
            <a:ln w="12700">
              <a:noFill/>
            </a:ln>
          </c:spPr>
          <c:marker>
            <c:symbol val="square"/>
            <c:size val="4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Summary!$N$33:$N$37</c:f>
              <c:numCache>
                <c:formatCode>General</c:formatCode>
                <c:ptCount val="5"/>
                <c:pt idx="0">
                  <c:v>4.0</c:v>
                </c:pt>
                <c:pt idx="1">
                  <c:v>5.5</c:v>
                </c:pt>
                <c:pt idx="2">
                  <c:v>8.0</c:v>
                </c:pt>
                <c:pt idx="3">
                  <c:v>11.0</c:v>
                </c:pt>
                <c:pt idx="4">
                  <c:v>16.0</c:v>
                </c:pt>
              </c:numCache>
            </c:numRef>
          </c:xVal>
          <c:yVal>
            <c:numRef>
              <c:f>Summary!$O$33:$O$37</c:f>
              <c:numCache>
                <c:formatCode>0.00</c:formatCode>
                <c:ptCount val="5"/>
                <c:pt idx="0">
                  <c:v>-4.428571428571431</c:v>
                </c:pt>
                <c:pt idx="1">
                  <c:v>-2.473684210526315</c:v>
                </c:pt>
                <c:pt idx="2">
                  <c:v>-0.706422018348623</c:v>
                </c:pt>
                <c:pt idx="3">
                  <c:v>0.666666666666666</c:v>
                </c:pt>
                <c:pt idx="4">
                  <c:v>2.826086956521739</c:v>
                </c:pt>
              </c:numCache>
            </c:numRef>
          </c:yVal>
        </c:ser>
        <c:ser>
          <c:idx val="1"/>
          <c:order val="1"/>
          <c:spPr>
            <a:ln w="38100">
              <a:solidFill>
                <a:srgbClr val="0000FF"/>
              </a:solidFill>
            </a:ln>
          </c:spPr>
          <c:marker>
            <c:symbol val="square"/>
            <c:size val="7"/>
            <c:spPr>
              <a:noFill/>
              <a:ln w="6350" cmpd="sng">
                <a:solidFill>
                  <a:schemeClr val="tx1"/>
                </a:solidFill>
              </a:ln>
            </c:spPr>
          </c:marker>
          <c:xVal>
            <c:numRef>
              <c:f>Summary!$N$33:$N$37</c:f>
              <c:numCache>
                <c:formatCode>General</c:formatCode>
                <c:ptCount val="5"/>
                <c:pt idx="0">
                  <c:v>4.0</c:v>
                </c:pt>
                <c:pt idx="1">
                  <c:v>5.5</c:v>
                </c:pt>
                <c:pt idx="2">
                  <c:v>8.0</c:v>
                </c:pt>
                <c:pt idx="3">
                  <c:v>11.0</c:v>
                </c:pt>
                <c:pt idx="4">
                  <c:v>16.0</c:v>
                </c:pt>
              </c:numCache>
            </c:numRef>
          </c:xVal>
          <c:yVal>
            <c:numRef>
              <c:f>Summary!$P$33:$P$37</c:f>
              <c:numCache>
                <c:formatCode>0.00</c:formatCode>
                <c:ptCount val="5"/>
                <c:pt idx="0">
                  <c:v>-4.428571428571431</c:v>
                </c:pt>
                <c:pt idx="1">
                  <c:v>-2.473684210526315</c:v>
                </c:pt>
                <c:pt idx="2">
                  <c:v>-0.706422018348623</c:v>
                </c:pt>
                <c:pt idx="3">
                  <c:v>0.666666666666666</c:v>
                </c:pt>
                <c:pt idx="4">
                  <c:v>2.826086956521739</c:v>
                </c:pt>
              </c:numCache>
            </c:numRef>
          </c:yVal>
          <c:smooth val="1"/>
        </c:ser>
        <c:axId val="539083704"/>
        <c:axId val="539094184"/>
      </c:scatterChart>
      <c:valAx>
        <c:axId val="539083704"/>
        <c:scaling>
          <c:orientation val="minMax"/>
          <c:max val="17.0"/>
          <c:min val="4.0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development time [min]</a:t>
                </a:r>
              </a:p>
            </c:rich>
          </c:tx>
          <c:layout>
            <c:manualLayout>
              <c:xMode val="edge"/>
              <c:yMode val="edge"/>
              <c:x val="0.385601013160068"/>
              <c:y val="0.902837165354331"/>
            </c:manualLayout>
          </c:layout>
          <c:spPr>
            <a:noFill/>
            <a:ln w="25400">
              <a:noFill/>
            </a:ln>
          </c:spPr>
        </c:title>
        <c:numFmt formatCode="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9094184"/>
        <c:crossesAt val="-3.0"/>
        <c:crossBetween val="midCat"/>
        <c:majorUnit val="1.0"/>
        <c:minorUnit val="1.0"/>
      </c:valAx>
      <c:valAx>
        <c:axId val="539094184"/>
        <c:scaling>
          <c:orientation val="minMax"/>
          <c:max val="3.0"/>
          <c:min val="-3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Zone System [N]</a:t>
                </a:r>
              </a:p>
            </c:rich>
          </c:tx>
          <c:layout/>
          <c:spPr>
            <a:noFill/>
            <a:ln w="25400">
              <a:noFill/>
            </a:ln>
          </c:spPr>
        </c:title>
        <c:numFmt formatCode="0.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/>
            </a:pPr>
            <a:endParaRPr lang="en-US"/>
          </a:p>
        </c:txPr>
        <c:crossAx val="539083704"/>
        <c:crossesAt val="0.0"/>
        <c:crossBetween val="midCat"/>
        <c:majorUnit val="1.0"/>
        <c:minorUnit val="0.3333333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185714771505576"/>
          <c:y val="0.0479999531250458"/>
          <c:w val="0.735716210195165"/>
          <c:h val="0.759999257813225"/>
        </c:manualLayout>
      </c:layout>
      <c:scatterChart>
        <c:scatterStyle val="smoothMarker"/>
        <c:ser>
          <c:idx val="0"/>
          <c:order val="0"/>
          <c:spPr>
            <a:ln w="38100">
              <a:solidFill>
                <a:srgbClr val="0000D4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DD0806"/>
              </a:solidFill>
              <a:ln w="9525">
                <a:noFill/>
              </a:ln>
            </c:spPr>
          </c:marker>
          <c:xVal>
            <c:numRef>
              <c:f>'Family of Curves'!$J$45:$J$49</c:f>
              <c:numCache>
                <c:formatCode>0.00</c:formatCode>
                <c:ptCount val="5"/>
                <c:pt idx="0">
                  <c:v>1.55</c:v>
                </c:pt>
                <c:pt idx="1">
                  <c:v>1.149999999999999</c:v>
                </c:pt>
                <c:pt idx="2">
                  <c:v>0.819999999999999</c:v>
                </c:pt>
                <c:pt idx="3">
                  <c:v>0.699999999999999</c:v>
                </c:pt>
                <c:pt idx="4">
                  <c:v>0.637499999999999</c:v>
                </c:pt>
              </c:numCache>
            </c:numRef>
          </c:xVal>
          <c:yVal>
            <c:numRef>
              <c:f>Summary!$P$13:$P$17</c:f>
              <c:numCache>
                <c:formatCode>0.00</c:formatCode>
                <c:ptCount val="5"/>
                <c:pt idx="0">
                  <c:v>0.35</c:v>
                </c:pt>
                <c:pt idx="1">
                  <c:v>0.422222222222222</c:v>
                </c:pt>
                <c:pt idx="2">
                  <c:v>0.519047619047619</c:v>
                </c:pt>
                <c:pt idx="3">
                  <c:v>0.631578947368421</c:v>
                </c:pt>
                <c:pt idx="4">
                  <c:v>0.958333333333333</c:v>
                </c:pt>
              </c:numCache>
            </c:numRef>
          </c:yVal>
          <c:smooth val="1"/>
        </c:ser>
        <c:ser>
          <c:idx val="1"/>
          <c:order val="1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Summary!$O$26:$O$27</c:f>
              <c:numCache>
                <c:formatCode>0.00</c:formatCode>
                <c:ptCount val="2"/>
                <c:pt idx="0">
                  <c:v>0.487499999999999</c:v>
                </c:pt>
                <c:pt idx="1">
                  <c:v>1.7</c:v>
                </c:pt>
              </c:numCache>
            </c:numRef>
          </c:xVal>
          <c:yVal>
            <c:numRef>
              <c:f>Summary!$P$26:$P$27</c:f>
              <c:numCache>
                <c:formatCode>0.00</c:formatCode>
                <c:ptCount val="2"/>
                <c:pt idx="0">
                  <c:v>0.57143</c:v>
                </c:pt>
                <c:pt idx="1">
                  <c:v>0.57143</c:v>
                </c:pt>
              </c:numCache>
            </c:numRef>
          </c:yVal>
          <c:smooth val="1"/>
        </c:ser>
        <c:ser>
          <c:idx val="2"/>
          <c:order val="2"/>
          <c:spPr>
            <a:ln w="3175">
              <a:solidFill>
                <a:srgbClr val="DD2D32"/>
              </a:solidFill>
              <a:prstDash val="solid"/>
            </a:ln>
          </c:spPr>
          <c:marker>
            <c:symbol val="none"/>
          </c:marker>
          <c:xVal>
            <c:numRef>
              <c:f>Summary!$O$28:$O$29</c:f>
              <c:numCache>
                <c:formatCode>0.00</c:formatCode>
                <c:ptCount val="2"/>
                <c:pt idx="0">
                  <c:v>0.74</c:v>
                </c:pt>
                <c:pt idx="1">
                  <c:v>0.74</c:v>
                </c:pt>
              </c:numCache>
            </c:numRef>
          </c:xVal>
          <c:yVal>
            <c:numRef>
              <c:f>Summary!$P$28:$P$29</c:f>
              <c:numCache>
                <c:formatCode>0.00</c:formatCode>
                <c:ptCount val="2"/>
                <c:pt idx="0">
                  <c:v>0.958333333333333</c:v>
                </c:pt>
                <c:pt idx="1">
                  <c:v>0.3</c:v>
                </c:pt>
              </c:numCache>
            </c:numRef>
          </c:yVal>
          <c:smooth val="1"/>
        </c:ser>
        <c:axId val="539133464"/>
        <c:axId val="539140040"/>
      </c:scatterChart>
      <c:valAx>
        <c:axId val="539133464"/>
        <c:scaling>
          <c:orientation val="minMax"/>
          <c:min val="0.3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relative log exposure</a:t>
                </a:r>
              </a:p>
            </c:rich>
          </c:tx>
          <c:layout/>
          <c:spPr>
            <a:noFill/>
            <a:ln w="25400">
              <a:noFill/>
            </a:ln>
          </c:spPr>
        </c:title>
        <c:numFmt formatCode="0.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9140040"/>
        <c:crossesAt val="0.0"/>
        <c:crossBetween val="midCat"/>
        <c:majorUnit val="0.3"/>
        <c:minorUnit val="0.1"/>
      </c:valAx>
      <c:valAx>
        <c:axId val="539140040"/>
        <c:scaling>
          <c:orientation val="minMax"/>
          <c:max val="1.0"/>
          <c:min val="0.4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.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/>
            </a:pPr>
            <a:endParaRPr lang="en-US"/>
          </a:p>
        </c:txPr>
        <c:crossAx val="539133464"/>
        <c:crosses val="autoZero"/>
        <c:crossBetween val="midCat"/>
        <c:majorUnit val="0.1"/>
        <c:minorUnit val="0.1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>
        <c:manualLayout>
          <c:layoutTarget val="inner"/>
          <c:xMode val="edge"/>
          <c:yMode val="edge"/>
          <c:x val="0.207143398986988"/>
          <c:y val="0.0479999531250458"/>
          <c:w val="0.707144706886615"/>
          <c:h val="0.767999250000732"/>
        </c:manualLayout>
      </c:layout>
      <c:scatterChart>
        <c:scatterStyle val="smoothMarker"/>
        <c:ser>
          <c:idx val="0"/>
          <c:order val="0"/>
          <c:spPr>
            <a:ln w="38100">
              <a:solidFill>
                <a:srgbClr val="0000D4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DD0806"/>
              </a:solidFill>
              <a:ln w="9525">
                <a:noFill/>
              </a:ln>
            </c:spPr>
          </c:marker>
          <c:xVal>
            <c:numRef>
              <c:f>Summary!$P$45:$P$49</c:f>
              <c:numCache>
                <c:formatCode>0</c:formatCode>
                <c:ptCount val="5"/>
                <c:pt idx="0">
                  <c:v>9.912426361039882</c:v>
                </c:pt>
                <c:pt idx="1">
                  <c:v>24.89888927963399</c:v>
                </c:pt>
                <c:pt idx="2">
                  <c:v>53.23288135057101</c:v>
                </c:pt>
                <c:pt idx="3">
                  <c:v>70.17460455316396</c:v>
                </c:pt>
                <c:pt idx="4">
                  <c:v>81.03636912070055</c:v>
                </c:pt>
              </c:numCache>
            </c:numRef>
          </c:xVal>
          <c:yVal>
            <c:numRef>
              <c:f>Summary!$P$33:$P$37</c:f>
              <c:numCache>
                <c:formatCode>0.00</c:formatCode>
                <c:ptCount val="5"/>
                <c:pt idx="0">
                  <c:v>-4.428571428571431</c:v>
                </c:pt>
                <c:pt idx="1">
                  <c:v>-2.473684210526315</c:v>
                </c:pt>
                <c:pt idx="2">
                  <c:v>-0.706422018348623</c:v>
                </c:pt>
                <c:pt idx="3">
                  <c:v>0.666666666666666</c:v>
                </c:pt>
                <c:pt idx="4">
                  <c:v>2.826086956521739</c:v>
                </c:pt>
              </c:numCache>
            </c:numRef>
          </c:yVal>
          <c:smooth val="1"/>
        </c:ser>
        <c:axId val="539189016"/>
        <c:axId val="539197416"/>
      </c:scatterChart>
      <c:valAx>
        <c:axId val="539189016"/>
        <c:scaling>
          <c:orientation val="minMax"/>
        </c:scaling>
        <c:axPos val="b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effective film speed</a:t>
                </a:r>
              </a:p>
            </c:rich>
          </c:tx>
          <c:layout>
            <c:manualLayout>
              <c:xMode val="edge"/>
              <c:yMode val="edge"/>
              <c:x val="0.248078177727784"/>
              <c:y val="0.90019937007874"/>
            </c:manualLayout>
          </c:layout>
          <c:spPr>
            <a:noFill/>
            <a:ln w="25400">
              <a:noFill/>
            </a:ln>
          </c:spPr>
        </c:title>
        <c:numFmt formatCode="0" sourceLinked="0"/>
        <c:minorTickMark val="out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39197416"/>
        <c:crossesAt val="-3.0"/>
        <c:crossBetween val="midCat"/>
      </c:valAx>
      <c:valAx>
        <c:axId val="539197416"/>
        <c:scaling>
          <c:orientation val="minMax"/>
          <c:max val="3.0"/>
          <c:min val="-3.0"/>
        </c:scaling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.0" sourceLinked="0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/>
          <a:lstStyle/>
          <a:p>
            <a:pPr>
              <a:defRPr sz="900"/>
            </a:pPr>
            <a:endParaRPr lang="en-US"/>
          </a:p>
        </c:txPr>
        <c:crossAx val="539189016"/>
        <c:crosses val="autoZero"/>
        <c:crossBetween val="midCat"/>
        <c:majorUnit val="1.0"/>
        <c:minorUnit val="0.3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ln w="3175" cmpd="sng">
      <a:solidFill>
        <a:srgbClr val="3366FF"/>
      </a:solidFill>
    </a:ln>
  </c:sp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4" Type="http://schemas.openxmlformats.org/officeDocument/2006/relationships/chart" Target="../charts/chart10.xml"/><Relationship Id="rId1" Type="http://schemas.openxmlformats.org/officeDocument/2006/relationships/chart" Target="../charts/chart7.xml"/><Relationship Id="rId2" Type="http://schemas.openxmlformats.org/officeDocument/2006/relationships/chart" Target="../charts/chart8.xml"/><Relationship Id="rId3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1945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2150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2355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256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11</xdr:col>
      <xdr:colOff>444500</xdr:colOff>
      <xdr:row>37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11</xdr:row>
      <xdr:rowOff>12700</xdr:rowOff>
    </xdr:from>
    <xdr:to>
      <xdr:col>7</xdr:col>
      <xdr:colOff>444500</xdr:colOff>
      <xdr:row>28</xdr:row>
      <xdr:rowOff>146812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12700</xdr:colOff>
      <xdr:row>31</xdr:row>
      <xdr:rowOff>12700</xdr:rowOff>
    </xdr:from>
    <xdr:to>
      <xdr:col>7</xdr:col>
      <xdr:colOff>444500</xdr:colOff>
      <xdr:row>48</xdr:row>
      <xdr:rowOff>146812</xdr:rowOff>
    </xdr:to>
    <xdr:graphicFrame macro="">
      <xdr:nvGraphicFramePr>
        <xdr:cNvPr id="1433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38100</xdr:colOff>
      <xdr:row>11</xdr:row>
      <xdr:rowOff>12700</xdr:rowOff>
    </xdr:from>
    <xdr:to>
      <xdr:col>11</xdr:col>
      <xdr:colOff>444500</xdr:colOff>
      <xdr:row>28</xdr:row>
      <xdr:rowOff>146812</xdr:rowOff>
    </xdr:to>
    <xdr:graphicFrame macro="">
      <xdr:nvGraphicFramePr>
        <xdr:cNvPr id="1433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38100</xdr:colOff>
      <xdr:row>31</xdr:row>
      <xdr:rowOff>12700</xdr:rowOff>
    </xdr:from>
    <xdr:to>
      <xdr:col>11</xdr:col>
      <xdr:colOff>444500</xdr:colOff>
      <xdr:row>48</xdr:row>
      <xdr:rowOff>146812</xdr:rowOff>
    </xdr:to>
    <xdr:graphicFrame macro="">
      <xdr:nvGraphicFramePr>
        <xdr:cNvPr id="1434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3" Type="http://schemas.openxmlformats.org/officeDocument/2006/relationships/comments" Target="../comments3.xml"/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AJ49"/>
  <sheetViews>
    <sheetView tabSelected="1" view="pageLayout" zoomScale="125" zoomScaleNormal="125" zoomScalePageLayoutView="125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36" ht="13" customHeight="1">
      <c r="A1" s="69" t="s">
        <v>35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V1" s="31" t="s">
        <v>7</v>
      </c>
      <c r="W1" s="41">
        <v>21</v>
      </c>
      <c r="X1" s="49">
        <v>0.15</v>
      </c>
    </row>
    <row r="2" spans="1:36" ht="13" customHeight="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W2" s="41">
        <v>31</v>
      </c>
      <c r="X2" s="49">
        <v>0.1</v>
      </c>
    </row>
    <row r="3" spans="1:36" ht="13" customHeight="1">
      <c r="A3" s="78" t="str">
        <f>CONCATENATE('Input Data'!G$43,",   ",'Input Data'!G$45,", ",'Input Data'!G$46," @",'Input Data'!G$47,",   ",'Input Data'!G$48)</f>
        <v>Kodak TMax-100,   Ilford ID-11, 1+1 @20°C,   rotation processing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36" ht="13" customHeight="1">
      <c r="A4" s="77" t="s">
        <v>65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</row>
    <row r="5" spans="1:36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AB5"/>
      <c r="AC5"/>
      <c r="AD5"/>
      <c r="AE5"/>
      <c r="AF5"/>
      <c r="AG5"/>
      <c r="AH5"/>
      <c r="AI5"/>
    </row>
    <row r="6" spans="1:36" ht="13" customHeight="1">
      <c r="AB6"/>
      <c r="AC6"/>
      <c r="AD6"/>
      <c r="AE6"/>
      <c r="AF6"/>
      <c r="AG6"/>
      <c r="AH6"/>
      <c r="AI6"/>
    </row>
    <row r="7" spans="1:36" ht="13" customHeight="1">
      <c r="AB7"/>
      <c r="AC7"/>
      <c r="AD7"/>
      <c r="AE7"/>
      <c r="AF7"/>
      <c r="AG7"/>
      <c r="AH7"/>
      <c r="AI7"/>
    </row>
    <row r="8" spans="1:36" ht="13" customHeight="1">
      <c r="E8" s="71" t="s">
        <v>15</v>
      </c>
      <c r="F8" s="72"/>
      <c r="G8" s="73" t="s">
        <v>14</v>
      </c>
      <c r="H8" s="74"/>
      <c r="I8" s="74"/>
      <c r="J8" s="74"/>
      <c r="K8" s="74"/>
      <c r="AB8"/>
      <c r="AC8"/>
      <c r="AD8"/>
      <c r="AE8"/>
      <c r="AF8"/>
      <c r="AG8"/>
      <c r="AH8"/>
      <c r="AI8"/>
    </row>
    <row r="9" spans="1:36" ht="13" customHeight="1">
      <c r="C9" s="2"/>
      <c r="D9" s="6" t="s">
        <v>11</v>
      </c>
      <c r="E9" s="15" t="s">
        <v>26</v>
      </c>
      <c r="F9" s="13" t="s">
        <v>12</v>
      </c>
      <c r="G9" s="73" t="s">
        <v>13</v>
      </c>
      <c r="H9" s="74"/>
      <c r="I9" s="74"/>
      <c r="J9" s="74"/>
      <c r="K9" s="74"/>
      <c r="V9" s="67">
        <f>G$10</f>
        <v>4</v>
      </c>
      <c r="W9" s="68"/>
      <c r="X9" s="68"/>
      <c r="Y9" s="67">
        <f>H$10</f>
        <v>5.5</v>
      </c>
      <c r="Z9" s="68"/>
      <c r="AA9" s="68"/>
      <c r="AB9" s="67">
        <f>I$10</f>
        <v>8</v>
      </c>
      <c r="AC9" s="68"/>
      <c r="AD9" s="68"/>
      <c r="AE9" s="67">
        <f>J$10</f>
        <v>11</v>
      </c>
      <c r="AF9" s="68"/>
      <c r="AG9" s="68"/>
      <c r="AH9" s="67">
        <f>K$10</f>
        <v>16</v>
      </c>
      <c r="AI9" s="68"/>
      <c r="AJ9" s="68"/>
    </row>
    <row r="10" spans="1:36" ht="13" customHeight="1">
      <c r="C10" s="3" t="s">
        <v>9</v>
      </c>
      <c r="D10" s="3" t="s">
        <v>25</v>
      </c>
      <c r="E10" s="16" t="s">
        <v>25</v>
      </c>
      <c r="F10" s="14" t="s">
        <v>10</v>
      </c>
      <c r="G10" s="4">
        <v>4</v>
      </c>
      <c r="H10" s="4">
        <v>5.5</v>
      </c>
      <c r="I10" s="4">
        <v>8</v>
      </c>
      <c r="J10" s="4">
        <v>11</v>
      </c>
      <c r="K10" s="4">
        <v>16</v>
      </c>
      <c r="O10" s="29">
        <f>G$10</f>
        <v>4</v>
      </c>
      <c r="P10" s="29">
        <f>H$10</f>
        <v>5.5</v>
      </c>
      <c r="Q10" s="29">
        <f>I$10</f>
        <v>8</v>
      </c>
      <c r="R10" s="29">
        <f>J$10</f>
        <v>11</v>
      </c>
      <c r="S10" s="29">
        <f>K$10</f>
        <v>16</v>
      </c>
      <c r="V10" s="31" t="s">
        <v>41</v>
      </c>
      <c r="W10" s="33" t="s">
        <v>42</v>
      </c>
      <c r="X10" s="33" t="s">
        <v>43</v>
      </c>
      <c r="Y10" s="31" t="s">
        <v>41</v>
      </c>
      <c r="Z10" s="33" t="s">
        <v>42</v>
      </c>
      <c r="AA10" s="33" t="s">
        <v>43</v>
      </c>
      <c r="AB10" s="31" t="s">
        <v>41</v>
      </c>
      <c r="AC10" s="33" t="s">
        <v>42</v>
      </c>
      <c r="AD10" s="33" t="s">
        <v>43</v>
      </c>
      <c r="AE10" s="31" t="s">
        <v>41</v>
      </c>
      <c r="AF10" s="33" t="s">
        <v>42</v>
      </c>
      <c r="AG10" s="33" t="s">
        <v>43</v>
      </c>
      <c r="AH10" s="31" t="s">
        <v>41</v>
      </c>
      <c r="AI10" s="33" t="s">
        <v>42</v>
      </c>
      <c r="AJ10" s="33" t="s">
        <v>43</v>
      </c>
    </row>
    <row r="11" spans="1:36" ht="13" customHeight="1">
      <c r="C11" s="2">
        <v>1</v>
      </c>
      <c r="D11" s="5">
        <v>0</v>
      </c>
      <c r="E11" s="10">
        <f>D11</f>
        <v>0</v>
      </c>
      <c r="F11" s="8">
        <f>C$47-E11</f>
        <v>3</v>
      </c>
      <c r="G11" s="9">
        <v>0.69</v>
      </c>
      <c r="H11" s="10">
        <v>0.98</v>
      </c>
      <c r="I11" s="10">
        <v>1.33</v>
      </c>
      <c r="J11" s="10">
        <v>1.66</v>
      </c>
      <c r="K11" s="10">
        <v>2.23</v>
      </c>
      <c r="O11" s="27">
        <f t="shared" ref="O11:O41" si="0">IF(G11&lt;($K$49+O$43),"",IF(G11&gt;($L$49+O$43),"",G11))</f>
        <v>0.69</v>
      </c>
      <c r="P11" s="27">
        <f t="shared" ref="P11:P41" si="1">IF(H11&lt;($K$49+P$43),"",IF(H11&gt;($L$49+P$43),"",H11))</f>
        <v>0.98</v>
      </c>
      <c r="Q11" s="27">
        <f t="shared" ref="Q11:Q41" si="2">IF(I11&lt;($K$49+Q$43),"",IF(I11&gt;($L$49+Q$43),"",I11))</f>
        <v>1.33</v>
      </c>
      <c r="R11" s="27" t="str">
        <f t="shared" ref="R11:R41" si="3">IF(J11&lt;($K$49+R$43),"",IF(J11&gt;($L$49+R$43),"",J11))</f>
        <v/>
      </c>
      <c r="S11" s="27" t="str">
        <f t="shared" ref="S11:S41" si="4">IF(K11&lt;($K$49+S$43),"",IF(K11&gt;($L$49+S$43),"",K11))</f>
        <v/>
      </c>
      <c r="V11" s="35" t="str">
        <f>IF(W11&lt;&gt;"",$F11,IF(X11&lt;&gt;"",$F11,""))</f>
        <v/>
      </c>
      <c r="W11" s="35"/>
      <c r="X11" s="35" t="str">
        <f>IF(W12&lt;&gt;"",$G11,"")</f>
        <v/>
      </c>
      <c r="Y11" s="35" t="str">
        <f>IF(Z11&lt;&gt;"",$F11,IF(AA11&lt;&gt;"",$F11,""))</f>
        <v/>
      </c>
      <c r="Z11" s="35"/>
      <c r="AA11" s="35" t="str">
        <f>IF(Z12&lt;&gt;"",$H11,"")</f>
        <v/>
      </c>
      <c r="AB11" s="35" t="str">
        <f>IF(AC11&lt;&gt;"",$F11,IF(AD11&lt;&gt;"",$F11,""))</f>
        <v/>
      </c>
      <c r="AC11" s="35"/>
      <c r="AD11" s="35" t="str">
        <f>IF(AC12&lt;&gt;"",$I11,"")</f>
        <v/>
      </c>
      <c r="AE11" s="35" t="str">
        <f>IF(AF11&lt;&gt;"",$F11,IF(AG11&lt;&gt;"",$F11,""))</f>
        <v/>
      </c>
      <c r="AF11" s="35"/>
      <c r="AG11" s="35" t="str">
        <f>IF(AF12&lt;&gt;"",$J11,"")</f>
        <v/>
      </c>
      <c r="AH11" s="35" t="str">
        <f>IF(AI11&lt;&gt;"",$F11,IF(AJ11&lt;&gt;"",$F11,""))</f>
        <v/>
      </c>
      <c r="AI11" s="35"/>
      <c r="AJ11" s="35" t="str">
        <f>IF(AI12&lt;&gt;"",$K11,"")</f>
        <v/>
      </c>
    </row>
    <row r="12" spans="1:36" ht="13" customHeight="1">
      <c r="C12" s="2">
        <f>C11+1</f>
        <v>2</v>
      </c>
      <c r="D12" s="5">
        <f>D11+$C$49</f>
        <v>0.1</v>
      </c>
      <c r="E12" s="10">
        <f t="shared" ref="E12:E41" si="5">D12</f>
        <v>0.1</v>
      </c>
      <c r="F12" s="8">
        <f t="shared" ref="F12:F31" si="6">C$47-E12</f>
        <v>2.9</v>
      </c>
      <c r="G12" s="9">
        <v>0.63</v>
      </c>
      <c r="H12" s="10">
        <v>0.94</v>
      </c>
      <c r="I12" s="10">
        <v>1.27</v>
      </c>
      <c r="J12" s="10">
        <v>1.57</v>
      </c>
      <c r="K12" s="10">
        <v>2.14</v>
      </c>
      <c r="O12" s="34">
        <f t="shared" si="0"/>
        <v>0.63</v>
      </c>
      <c r="P12" s="34">
        <f t="shared" si="1"/>
        <v>0.94</v>
      </c>
      <c r="Q12" s="34">
        <f t="shared" si="2"/>
        <v>1.27</v>
      </c>
      <c r="R12" s="34" t="str">
        <f t="shared" si="3"/>
        <v/>
      </c>
      <c r="S12" s="34" t="str">
        <f t="shared" si="4"/>
        <v/>
      </c>
      <c r="V12" s="35" t="str">
        <f t="shared" ref="V12:V41" si="7">IF(W12&lt;&gt;"",$F12,IF(X12&lt;&gt;"",$F12,""))</f>
        <v/>
      </c>
      <c r="W12" s="35" t="str">
        <f t="shared" ref="W12:W41" si="8">IF($G12&lt;$K$49+$O$43,IF($G11&gt;=$K$49+$O$43,$G12,""),"")</f>
        <v/>
      </c>
      <c r="X12" s="35" t="str">
        <f t="shared" ref="X12:X40" si="9">IF(W13&lt;&gt;"",$G12,"")</f>
        <v/>
      </c>
      <c r="Y12" s="35" t="str">
        <f t="shared" ref="Y12:Y41" si="10">IF(Z12&lt;&gt;"",$F12,IF(AA12&lt;&gt;"",$F12,""))</f>
        <v/>
      </c>
      <c r="Z12" s="35" t="str">
        <f t="shared" ref="Z12:Z41" si="11">IF($H12&lt;$K$49+$P$43,IF($H11&gt;=$K$49+$P$43,$H12,""),"")</f>
        <v/>
      </c>
      <c r="AA12" s="35" t="str">
        <f t="shared" ref="AA12:AA40" si="12">IF(Z13&lt;&gt;"",$H12,"")</f>
        <v/>
      </c>
      <c r="AB12" s="35" t="str">
        <f t="shared" ref="AB12:AB41" si="13">IF(AC12&lt;&gt;"",$F12,IF(AD12&lt;&gt;"",$F12,""))</f>
        <v/>
      </c>
      <c r="AC12" s="35" t="str">
        <f t="shared" ref="AC12:AC41" si="14">IF($I12&lt;$K$49+$Q$43,IF($I11&gt;=$K$49+$Q$43,$I12,""),"")</f>
        <v/>
      </c>
      <c r="AD12" s="35" t="str">
        <f t="shared" ref="AD12:AD40" si="15">IF(AC13&lt;&gt;"",$I12,"")</f>
        <v/>
      </c>
      <c r="AE12" s="35" t="str">
        <f t="shared" ref="AE12:AE41" si="16">IF(AF12&lt;&gt;"",$F12,IF(AG12&lt;&gt;"",$F12,""))</f>
        <v/>
      </c>
      <c r="AF12" s="35" t="str">
        <f t="shared" ref="AF12:AF41" si="17">IF($J12&lt;$K$49+$R$43,IF($J11&gt;=$K$49+$R$43,$J12,""),"")</f>
        <v/>
      </c>
      <c r="AG12" s="35" t="str">
        <f t="shared" ref="AG12:AG40" si="18">IF(AF13&lt;&gt;"",$J12,"")</f>
        <v/>
      </c>
      <c r="AH12" s="35" t="str">
        <f t="shared" ref="AH12:AH41" si="19">IF(AI12&lt;&gt;"",$F12,IF(AJ12&lt;&gt;"",$F12,""))</f>
        <v/>
      </c>
      <c r="AI12" s="35" t="str">
        <f t="shared" ref="AI12:AI41" si="20">IF($K12&lt;$K$49+$S$43,IF($K11&gt;=$K$49+$S$43,$K12,""),"")</f>
        <v/>
      </c>
      <c r="AJ12" s="35" t="str">
        <f t="shared" ref="AJ12:AJ40" si="21">IF(AI13&lt;&gt;"",$K12,"")</f>
        <v/>
      </c>
    </row>
    <row r="13" spans="1:36" ht="13" customHeight="1">
      <c r="C13" s="2">
        <f t="shared" ref="C13:C41" si="22">C12+1</f>
        <v>3</v>
      </c>
      <c r="D13" s="5">
        <f t="shared" ref="D13:D31" si="23">D12+$C$49</f>
        <v>0.2</v>
      </c>
      <c r="E13" s="10">
        <f t="shared" si="5"/>
        <v>0.2</v>
      </c>
      <c r="F13" s="8">
        <f t="shared" si="6"/>
        <v>2.8</v>
      </c>
      <c r="G13" s="9">
        <v>0.6</v>
      </c>
      <c r="H13" s="10">
        <v>0.91</v>
      </c>
      <c r="I13" s="10">
        <v>1.22</v>
      </c>
      <c r="J13" s="10">
        <v>1.52</v>
      </c>
      <c r="K13" s="10">
        <v>2.06</v>
      </c>
      <c r="O13" s="34">
        <f t="shared" si="0"/>
        <v>0.6</v>
      </c>
      <c r="P13" s="34">
        <f t="shared" si="1"/>
        <v>0.91</v>
      </c>
      <c r="Q13" s="34">
        <f t="shared" si="2"/>
        <v>1.22</v>
      </c>
      <c r="R13" s="34" t="str">
        <f t="shared" si="3"/>
        <v/>
      </c>
      <c r="S13" s="34" t="str">
        <f t="shared" si="4"/>
        <v/>
      </c>
      <c r="V13" s="35" t="str">
        <f t="shared" si="7"/>
        <v/>
      </c>
      <c r="W13" s="35" t="str">
        <f t="shared" si="8"/>
        <v/>
      </c>
      <c r="X13" s="35" t="str">
        <f t="shared" si="9"/>
        <v/>
      </c>
      <c r="Y13" s="35" t="str">
        <f t="shared" si="10"/>
        <v/>
      </c>
      <c r="Z13" s="35" t="str">
        <f t="shared" si="11"/>
        <v/>
      </c>
      <c r="AA13" s="35" t="str">
        <f t="shared" si="12"/>
        <v/>
      </c>
      <c r="AB13" s="35" t="str">
        <f t="shared" si="13"/>
        <v/>
      </c>
      <c r="AC13" s="35" t="str">
        <f t="shared" si="14"/>
        <v/>
      </c>
      <c r="AD13" s="35" t="str">
        <f t="shared" si="15"/>
        <v/>
      </c>
      <c r="AE13" s="35" t="str">
        <f t="shared" si="16"/>
        <v/>
      </c>
      <c r="AF13" s="35" t="str">
        <f t="shared" si="17"/>
        <v/>
      </c>
      <c r="AG13" s="35" t="str">
        <f t="shared" si="18"/>
        <v/>
      </c>
      <c r="AH13" s="35" t="str">
        <f t="shared" si="19"/>
        <v/>
      </c>
      <c r="AI13" s="35" t="str">
        <f t="shared" si="20"/>
        <v/>
      </c>
      <c r="AJ13" s="35" t="str">
        <f t="shared" si="21"/>
        <v/>
      </c>
    </row>
    <row r="14" spans="1:36" ht="13" customHeight="1">
      <c r="C14" s="2">
        <f t="shared" si="22"/>
        <v>4</v>
      </c>
      <c r="D14" s="5">
        <f t="shared" si="23"/>
        <v>0.30000000000000004</v>
      </c>
      <c r="E14" s="10">
        <f t="shared" si="5"/>
        <v>0.30000000000000004</v>
      </c>
      <c r="F14" s="8">
        <f t="shared" si="6"/>
        <v>2.7</v>
      </c>
      <c r="G14" s="9">
        <v>0.57999999999999996</v>
      </c>
      <c r="H14" s="10">
        <v>0.87</v>
      </c>
      <c r="I14" s="10">
        <v>1.17</v>
      </c>
      <c r="J14" s="10">
        <v>1.46</v>
      </c>
      <c r="K14" s="10">
        <v>1.99</v>
      </c>
      <c r="O14" s="34">
        <f t="shared" si="0"/>
        <v>0.57999999999999996</v>
      </c>
      <c r="P14" s="34">
        <f t="shared" si="1"/>
        <v>0.87</v>
      </c>
      <c r="Q14" s="34">
        <f t="shared" si="2"/>
        <v>1.17</v>
      </c>
      <c r="R14" s="34" t="str">
        <f t="shared" si="3"/>
        <v/>
      </c>
      <c r="S14" s="34" t="str">
        <f t="shared" si="4"/>
        <v/>
      </c>
      <c r="V14" s="35" t="str">
        <f t="shared" si="7"/>
        <v/>
      </c>
      <c r="W14" s="35" t="str">
        <f t="shared" si="8"/>
        <v/>
      </c>
      <c r="X14" s="35" t="str">
        <f t="shared" si="9"/>
        <v/>
      </c>
      <c r="Y14" s="35" t="str">
        <f t="shared" si="10"/>
        <v/>
      </c>
      <c r="Z14" s="35" t="str">
        <f t="shared" si="11"/>
        <v/>
      </c>
      <c r="AA14" s="35" t="str">
        <f t="shared" si="12"/>
        <v/>
      </c>
      <c r="AB14" s="35" t="str">
        <f t="shared" si="13"/>
        <v/>
      </c>
      <c r="AC14" s="35" t="str">
        <f t="shared" si="14"/>
        <v/>
      </c>
      <c r="AD14" s="35" t="str">
        <f t="shared" si="15"/>
        <v/>
      </c>
      <c r="AE14" s="35" t="str">
        <f t="shared" si="16"/>
        <v/>
      </c>
      <c r="AF14" s="35" t="str">
        <f t="shared" si="17"/>
        <v/>
      </c>
      <c r="AG14" s="35" t="str">
        <f t="shared" si="18"/>
        <v/>
      </c>
      <c r="AH14" s="35" t="str">
        <f t="shared" si="19"/>
        <v/>
      </c>
      <c r="AI14" s="35" t="str">
        <f t="shared" si="20"/>
        <v/>
      </c>
      <c r="AJ14" s="35" t="str">
        <f t="shared" si="21"/>
        <v/>
      </c>
    </row>
    <row r="15" spans="1:36" ht="13" customHeight="1">
      <c r="C15" s="2">
        <f t="shared" si="22"/>
        <v>5</v>
      </c>
      <c r="D15" s="5">
        <f t="shared" si="23"/>
        <v>0.4</v>
      </c>
      <c r="E15" s="10">
        <f t="shared" si="5"/>
        <v>0.4</v>
      </c>
      <c r="F15" s="8">
        <f t="shared" si="6"/>
        <v>2.6</v>
      </c>
      <c r="G15" s="9">
        <v>0.54</v>
      </c>
      <c r="H15" s="10">
        <v>0.83</v>
      </c>
      <c r="I15" s="10">
        <v>1.1299999999999999</v>
      </c>
      <c r="J15" s="10">
        <v>1.41</v>
      </c>
      <c r="K15" s="10">
        <v>1.92</v>
      </c>
      <c r="O15" s="34">
        <f t="shared" si="0"/>
        <v>0.54</v>
      </c>
      <c r="P15" s="34">
        <f t="shared" si="1"/>
        <v>0.83</v>
      </c>
      <c r="Q15" s="34">
        <f t="shared" si="2"/>
        <v>1.1299999999999999</v>
      </c>
      <c r="R15" s="34">
        <f t="shared" si="3"/>
        <v>1.41</v>
      </c>
      <c r="S15" s="34" t="str">
        <f t="shared" si="4"/>
        <v/>
      </c>
      <c r="V15" s="35" t="str">
        <f t="shared" si="7"/>
        <v/>
      </c>
      <c r="W15" s="35" t="str">
        <f t="shared" si="8"/>
        <v/>
      </c>
      <c r="X15" s="35" t="str">
        <f t="shared" si="9"/>
        <v/>
      </c>
      <c r="Y15" s="35" t="str">
        <f t="shared" si="10"/>
        <v/>
      </c>
      <c r="Z15" s="35" t="str">
        <f t="shared" si="11"/>
        <v/>
      </c>
      <c r="AA15" s="35" t="str">
        <f t="shared" si="12"/>
        <v/>
      </c>
      <c r="AB15" s="35" t="str">
        <f t="shared" si="13"/>
        <v/>
      </c>
      <c r="AC15" s="35" t="str">
        <f t="shared" si="14"/>
        <v/>
      </c>
      <c r="AD15" s="35" t="str">
        <f t="shared" si="15"/>
        <v/>
      </c>
      <c r="AE15" s="35" t="str">
        <f t="shared" si="16"/>
        <v/>
      </c>
      <c r="AF15" s="35" t="str">
        <f t="shared" si="17"/>
        <v/>
      </c>
      <c r="AG15" s="35" t="str">
        <f t="shared" si="18"/>
        <v/>
      </c>
      <c r="AH15" s="35" t="str">
        <f t="shared" si="19"/>
        <v/>
      </c>
      <c r="AI15" s="35" t="str">
        <f t="shared" si="20"/>
        <v/>
      </c>
      <c r="AJ15" s="35" t="str">
        <f t="shared" si="21"/>
        <v/>
      </c>
    </row>
    <row r="16" spans="1:36" ht="13" customHeight="1">
      <c r="C16" s="2">
        <f t="shared" si="22"/>
        <v>6</v>
      </c>
      <c r="D16" s="5">
        <f t="shared" si="23"/>
        <v>0.5</v>
      </c>
      <c r="E16" s="10">
        <f t="shared" si="5"/>
        <v>0.5</v>
      </c>
      <c r="F16" s="8">
        <f t="shared" si="6"/>
        <v>2.5</v>
      </c>
      <c r="G16" s="9">
        <v>0.49</v>
      </c>
      <c r="H16" s="10">
        <v>0.79</v>
      </c>
      <c r="I16" s="10">
        <v>1.08</v>
      </c>
      <c r="J16" s="10">
        <v>1.37</v>
      </c>
      <c r="K16" s="10">
        <v>1.84</v>
      </c>
      <c r="O16" s="34">
        <f t="shared" si="0"/>
        <v>0.49</v>
      </c>
      <c r="P16" s="34">
        <f t="shared" si="1"/>
        <v>0.79</v>
      </c>
      <c r="Q16" s="34">
        <f t="shared" si="2"/>
        <v>1.08</v>
      </c>
      <c r="R16" s="34">
        <f t="shared" si="3"/>
        <v>1.37</v>
      </c>
      <c r="S16" s="34" t="str">
        <f t="shared" si="4"/>
        <v/>
      </c>
      <c r="V16" s="35" t="str">
        <f t="shared" si="7"/>
        <v/>
      </c>
      <c r="W16" s="35" t="str">
        <f t="shared" si="8"/>
        <v/>
      </c>
      <c r="X16" s="35" t="str">
        <f t="shared" si="9"/>
        <v/>
      </c>
      <c r="Y16" s="35" t="str">
        <f t="shared" si="10"/>
        <v/>
      </c>
      <c r="Z16" s="35" t="str">
        <f t="shared" si="11"/>
        <v/>
      </c>
      <c r="AA16" s="35" t="str">
        <f t="shared" si="12"/>
        <v/>
      </c>
      <c r="AB16" s="35" t="str">
        <f t="shared" si="13"/>
        <v/>
      </c>
      <c r="AC16" s="35" t="str">
        <f t="shared" si="14"/>
        <v/>
      </c>
      <c r="AD16" s="35" t="str">
        <f t="shared" si="15"/>
        <v/>
      </c>
      <c r="AE16" s="35" t="str">
        <f t="shared" si="16"/>
        <v/>
      </c>
      <c r="AF16" s="35" t="str">
        <f t="shared" si="17"/>
        <v/>
      </c>
      <c r="AG16" s="35" t="str">
        <f t="shared" si="18"/>
        <v/>
      </c>
      <c r="AH16" s="35" t="str">
        <f t="shared" si="19"/>
        <v/>
      </c>
      <c r="AI16" s="35" t="str">
        <f t="shared" si="20"/>
        <v/>
      </c>
      <c r="AJ16" s="35" t="str">
        <f t="shared" si="21"/>
        <v/>
      </c>
    </row>
    <row r="17" spans="3:36" ht="13" customHeight="1">
      <c r="C17" s="2">
        <f t="shared" si="22"/>
        <v>7</v>
      </c>
      <c r="D17" s="5">
        <f t="shared" si="23"/>
        <v>0.6</v>
      </c>
      <c r="E17" s="10">
        <f t="shared" si="5"/>
        <v>0.6</v>
      </c>
      <c r="F17" s="8">
        <f t="shared" si="6"/>
        <v>2.4</v>
      </c>
      <c r="G17" s="9">
        <v>0.45</v>
      </c>
      <c r="H17" s="10">
        <v>0.74</v>
      </c>
      <c r="I17" s="10">
        <v>1.04</v>
      </c>
      <c r="J17" s="10">
        <v>1.32</v>
      </c>
      <c r="K17" s="10">
        <v>1.78</v>
      </c>
      <c r="O17" s="34">
        <f t="shared" si="0"/>
        <v>0.45</v>
      </c>
      <c r="P17" s="34">
        <f t="shared" si="1"/>
        <v>0.74</v>
      </c>
      <c r="Q17" s="34">
        <f t="shared" si="2"/>
        <v>1.04</v>
      </c>
      <c r="R17" s="34">
        <f t="shared" si="3"/>
        <v>1.32</v>
      </c>
      <c r="S17" s="34" t="str">
        <f t="shared" si="4"/>
        <v/>
      </c>
      <c r="V17" s="35" t="str">
        <f t="shared" si="7"/>
        <v/>
      </c>
      <c r="W17" s="35" t="str">
        <f t="shared" si="8"/>
        <v/>
      </c>
      <c r="X17" s="35" t="str">
        <f t="shared" si="9"/>
        <v/>
      </c>
      <c r="Y17" s="35" t="str">
        <f t="shared" si="10"/>
        <v/>
      </c>
      <c r="Z17" s="35" t="str">
        <f t="shared" si="11"/>
        <v/>
      </c>
      <c r="AA17" s="35" t="str">
        <f t="shared" si="12"/>
        <v/>
      </c>
      <c r="AB17" s="35" t="str">
        <f t="shared" si="13"/>
        <v/>
      </c>
      <c r="AC17" s="35" t="str">
        <f t="shared" si="14"/>
        <v/>
      </c>
      <c r="AD17" s="35" t="str">
        <f t="shared" si="15"/>
        <v/>
      </c>
      <c r="AE17" s="35" t="str">
        <f t="shared" si="16"/>
        <v/>
      </c>
      <c r="AF17" s="35" t="str">
        <f t="shared" si="17"/>
        <v/>
      </c>
      <c r="AG17" s="35" t="str">
        <f t="shared" si="18"/>
        <v/>
      </c>
      <c r="AH17" s="35" t="str">
        <f t="shared" si="19"/>
        <v/>
      </c>
      <c r="AI17" s="35" t="str">
        <f t="shared" si="20"/>
        <v/>
      </c>
      <c r="AJ17" s="35" t="str">
        <f t="shared" si="21"/>
        <v/>
      </c>
    </row>
    <row r="18" spans="3:36" ht="13" customHeight="1">
      <c r="C18" s="2">
        <f t="shared" si="22"/>
        <v>8</v>
      </c>
      <c r="D18" s="5">
        <f t="shared" si="23"/>
        <v>0.7</v>
      </c>
      <c r="E18" s="10">
        <f t="shared" si="5"/>
        <v>0.7</v>
      </c>
      <c r="F18" s="8">
        <f t="shared" si="6"/>
        <v>2.2999999999999998</v>
      </c>
      <c r="G18" s="9">
        <v>0.42</v>
      </c>
      <c r="H18" s="10">
        <v>0.68</v>
      </c>
      <c r="I18" s="10">
        <v>0.98</v>
      </c>
      <c r="J18" s="10">
        <v>1.26</v>
      </c>
      <c r="K18" s="10">
        <v>1.7</v>
      </c>
      <c r="O18" s="34">
        <f t="shared" si="0"/>
        <v>0.42</v>
      </c>
      <c r="P18" s="34">
        <f t="shared" si="1"/>
        <v>0.68</v>
      </c>
      <c r="Q18" s="34">
        <f t="shared" si="2"/>
        <v>0.98</v>
      </c>
      <c r="R18" s="34">
        <f t="shared" si="3"/>
        <v>1.26</v>
      </c>
      <c r="S18" s="34" t="str">
        <f t="shared" si="4"/>
        <v/>
      </c>
      <c r="V18" s="35" t="str">
        <f t="shared" si="7"/>
        <v/>
      </c>
      <c r="W18" s="35" t="str">
        <f t="shared" si="8"/>
        <v/>
      </c>
      <c r="X18" s="35" t="str">
        <f t="shared" si="9"/>
        <v/>
      </c>
      <c r="Y18" s="35" t="str">
        <f t="shared" si="10"/>
        <v/>
      </c>
      <c r="Z18" s="35" t="str">
        <f t="shared" si="11"/>
        <v/>
      </c>
      <c r="AA18" s="35" t="str">
        <f t="shared" si="12"/>
        <v/>
      </c>
      <c r="AB18" s="35" t="str">
        <f t="shared" si="13"/>
        <v/>
      </c>
      <c r="AC18" s="35" t="str">
        <f t="shared" si="14"/>
        <v/>
      </c>
      <c r="AD18" s="35" t="str">
        <f t="shared" si="15"/>
        <v/>
      </c>
      <c r="AE18" s="35" t="str">
        <f t="shared" si="16"/>
        <v/>
      </c>
      <c r="AF18" s="35" t="str">
        <f t="shared" si="17"/>
        <v/>
      </c>
      <c r="AG18" s="35" t="str">
        <f t="shared" si="18"/>
        <v/>
      </c>
      <c r="AH18" s="35" t="str">
        <f t="shared" si="19"/>
        <v/>
      </c>
      <c r="AI18" s="35" t="str">
        <f t="shared" si="20"/>
        <v/>
      </c>
      <c r="AJ18" s="35" t="str">
        <f t="shared" si="21"/>
        <v/>
      </c>
    </row>
    <row r="19" spans="3:36" ht="13" customHeight="1">
      <c r="C19" s="2">
        <f t="shared" si="22"/>
        <v>9</v>
      </c>
      <c r="D19" s="5">
        <f t="shared" si="23"/>
        <v>0.79999999999999993</v>
      </c>
      <c r="E19" s="10">
        <f t="shared" si="5"/>
        <v>0.79999999999999993</v>
      </c>
      <c r="F19" s="8">
        <f t="shared" si="6"/>
        <v>2.2000000000000002</v>
      </c>
      <c r="G19" s="9">
        <v>0.39</v>
      </c>
      <c r="H19" s="10">
        <v>0.64</v>
      </c>
      <c r="I19" s="10">
        <v>0.93</v>
      </c>
      <c r="J19" s="10">
        <v>1.21</v>
      </c>
      <c r="K19" s="10">
        <v>1.63</v>
      </c>
      <c r="O19" s="34">
        <f t="shared" si="0"/>
        <v>0.39</v>
      </c>
      <c r="P19" s="34">
        <f t="shared" si="1"/>
        <v>0.64</v>
      </c>
      <c r="Q19" s="34">
        <f t="shared" si="2"/>
        <v>0.93</v>
      </c>
      <c r="R19" s="34">
        <f t="shared" si="3"/>
        <v>1.21</v>
      </c>
      <c r="S19" s="34" t="str">
        <f t="shared" si="4"/>
        <v/>
      </c>
      <c r="V19" s="35" t="str">
        <f t="shared" si="7"/>
        <v/>
      </c>
      <c r="W19" s="35" t="str">
        <f t="shared" si="8"/>
        <v/>
      </c>
      <c r="X19" s="35" t="str">
        <f t="shared" si="9"/>
        <v/>
      </c>
      <c r="Y19" s="35" t="str">
        <f t="shared" si="10"/>
        <v/>
      </c>
      <c r="Z19" s="35" t="str">
        <f t="shared" si="11"/>
        <v/>
      </c>
      <c r="AA19" s="35" t="str">
        <f t="shared" si="12"/>
        <v/>
      </c>
      <c r="AB19" s="35" t="str">
        <f t="shared" si="13"/>
        <v/>
      </c>
      <c r="AC19" s="35" t="str">
        <f t="shared" si="14"/>
        <v/>
      </c>
      <c r="AD19" s="35" t="str">
        <f t="shared" si="15"/>
        <v/>
      </c>
      <c r="AE19" s="35" t="str">
        <f t="shared" si="16"/>
        <v/>
      </c>
      <c r="AF19" s="35" t="str">
        <f t="shared" si="17"/>
        <v/>
      </c>
      <c r="AG19" s="35" t="str">
        <f t="shared" si="18"/>
        <v/>
      </c>
      <c r="AH19" s="35" t="str">
        <f t="shared" si="19"/>
        <v/>
      </c>
      <c r="AI19" s="35" t="str">
        <f t="shared" si="20"/>
        <v/>
      </c>
      <c r="AJ19" s="35" t="str">
        <f t="shared" si="21"/>
        <v/>
      </c>
    </row>
    <row r="20" spans="3:36" ht="13" customHeight="1">
      <c r="C20" s="2">
        <f t="shared" si="22"/>
        <v>10</v>
      </c>
      <c r="D20" s="5">
        <f t="shared" si="23"/>
        <v>0.89999999999999991</v>
      </c>
      <c r="E20" s="10">
        <f t="shared" si="5"/>
        <v>0.89999999999999991</v>
      </c>
      <c r="F20" s="8">
        <f t="shared" si="6"/>
        <v>2.1</v>
      </c>
      <c r="G20" s="9">
        <v>0.35</v>
      </c>
      <c r="H20" s="10">
        <v>0.59</v>
      </c>
      <c r="I20" s="10">
        <v>0.88</v>
      </c>
      <c r="J20" s="10">
        <v>1.1399999999999999</v>
      </c>
      <c r="K20" s="10">
        <v>1.56</v>
      </c>
      <c r="O20" s="34">
        <f t="shared" si="0"/>
        <v>0.35</v>
      </c>
      <c r="P20" s="34">
        <f t="shared" si="1"/>
        <v>0.59</v>
      </c>
      <c r="Q20" s="34">
        <f t="shared" si="2"/>
        <v>0.88</v>
      </c>
      <c r="R20" s="34">
        <f t="shared" si="3"/>
        <v>1.1399999999999999</v>
      </c>
      <c r="S20" s="34" t="str">
        <f t="shared" si="4"/>
        <v/>
      </c>
      <c r="V20" s="35" t="str">
        <f t="shared" si="7"/>
        <v/>
      </c>
      <c r="W20" s="35" t="str">
        <f t="shared" si="8"/>
        <v/>
      </c>
      <c r="X20" s="35" t="str">
        <f t="shared" si="9"/>
        <v/>
      </c>
      <c r="Y20" s="35" t="str">
        <f t="shared" si="10"/>
        <v/>
      </c>
      <c r="Z20" s="35" t="str">
        <f t="shared" si="11"/>
        <v/>
      </c>
      <c r="AA20" s="35" t="str">
        <f t="shared" si="12"/>
        <v/>
      </c>
      <c r="AB20" s="35" t="str">
        <f t="shared" si="13"/>
        <v/>
      </c>
      <c r="AC20" s="35" t="str">
        <f t="shared" si="14"/>
        <v/>
      </c>
      <c r="AD20" s="35" t="str">
        <f t="shared" si="15"/>
        <v/>
      </c>
      <c r="AE20" s="35" t="str">
        <f t="shared" si="16"/>
        <v/>
      </c>
      <c r="AF20" s="35" t="str">
        <f t="shared" si="17"/>
        <v/>
      </c>
      <c r="AG20" s="35" t="str">
        <f t="shared" si="18"/>
        <v/>
      </c>
      <c r="AH20" s="35" t="str">
        <f t="shared" si="19"/>
        <v/>
      </c>
      <c r="AI20" s="35" t="str">
        <f t="shared" si="20"/>
        <v/>
      </c>
      <c r="AJ20" s="35" t="str">
        <f t="shared" si="21"/>
        <v/>
      </c>
    </row>
    <row r="21" spans="3:36" ht="13" customHeight="1">
      <c r="C21" s="2">
        <f t="shared" si="22"/>
        <v>11</v>
      </c>
      <c r="D21" s="5">
        <f t="shared" si="23"/>
        <v>0.99999999999999989</v>
      </c>
      <c r="E21" s="10">
        <f t="shared" si="5"/>
        <v>0.99999999999999989</v>
      </c>
      <c r="F21" s="8">
        <f t="shared" si="6"/>
        <v>2</v>
      </c>
      <c r="G21" s="9">
        <v>0.34</v>
      </c>
      <c r="H21" s="10">
        <v>0.55000000000000004</v>
      </c>
      <c r="I21" s="10">
        <v>0.84</v>
      </c>
      <c r="J21" s="10">
        <v>1.08</v>
      </c>
      <c r="K21" s="10">
        <v>1.48</v>
      </c>
      <c r="O21" s="34">
        <f t="shared" si="0"/>
        <v>0.34</v>
      </c>
      <c r="P21" s="34">
        <f t="shared" si="1"/>
        <v>0.55000000000000004</v>
      </c>
      <c r="Q21" s="34">
        <f t="shared" si="2"/>
        <v>0.84</v>
      </c>
      <c r="R21" s="34">
        <f t="shared" si="3"/>
        <v>1.08</v>
      </c>
      <c r="S21" s="34" t="str">
        <f t="shared" si="4"/>
        <v/>
      </c>
      <c r="V21" s="35" t="str">
        <f t="shared" si="7"/>
        <v/>
      </c>
      <c r="W21" s="35" t="str">
        <f t="shared" si="8"/>
        <v/>
      </c>
      <c r="X21" s="35" t="str">
        <f t="shared" si="9"/>
        <v/>
      </c>
      <c r="Y21" s="35" t="str">
        <f t="shared" si="10"/>
        <v/>
      </c>
      <c r="Z21" s="35" t="str">
        <f t="shared" si="11"/>
        <v/>
      </c>
      <c r="AA21" s="35" t="str">
        <f t="shared" si="12"/>
        <v/>
      </c>
      <c r="AB21" s="35" t="str">
        <f t="shared" si="13"/>
        <v/>
      </c>
      <c r="AC21" s="35" t="str">
        <f t="shared" si="14"/>
        <v/>
      </c>
      <c r="AD21" s="35" t="str">
        <f t="shared" si="15"/>
        <v/>
      </c>
      <c r="AE21" s="35" t="str">
        <f t="shared" si="16"/>
        <v/>
      </c>
      <c r="AF21" s="35" t="str">
        <f t="shared" si="17"/>
        <v/>
      </c>
      <c r="AG21" s="35" t="str">
        <f t="shared" si="18"/>
        <v/>
      </c>
      <c r="AH21" s="35" t="str">
        <f t="shared" si="19"/>
        <v/>
      </c>
      <c r="AI21" s="35" t="str">
        <f t="shared" si="20"/>
        <v/>
      </c>
      <c r="AJ21" s="35" t="str">
        <f t="shared" si="21"/>
        <v/>
      </c>
    </row>
    <row r="22" spans="3:36" ht="13" customHeight="1">
      <c r="C22" s="2">
        <f t="shared" si="22"/>
        <v>12</v>
      </c>
      <c r="D22" s="5">
        <f t="shared" si="23"/>
        <v>1.0999999999999999</v>
      </c>
      <c r="E22" s="10">
        <f t="shared" si="5"/>
        <v>1.0999999999999999</v>
      </c>
      <c r="F22" s="8">
        <f t="shared" si="6"/>
        <v>1.9000000000000001</v>
      </c>
      <c r="G22" s="9">
        <v>0.3</v>
      </c>
      <c r="H22" s="10">
        <v>0.5</v>
      </c>
      <c r="I22" s="10">
        <v>0.79</v>
      </c>
      <c r="J22" s="10">
        <v>1.01</v>
      </c>
      <c r="K22" s="10">
        <v>1.41</v>
      </c>
      <c r="O22" s="34">
        <f t="shared" si="0"/>
        <v>0.3</v>
      </c>
      <c r="P22" s="34">
        <f t="shared" si="1"/>
        <v>0.5</v>
      </c>
      <c r="Q22" s="34">
        <f t="shared" si="2"/>
        <v>0.79</v>
      </c>
      <c r="R22" s="34">
        <f t="shared" si="3"/>
        <v>1.01</v>
      </c>
      <c r="S22" s="34">
        <f t="shared" si="4"/>
        <v>1.41</v>
      </c>
      <c r="V22" s="35" t="str">
        <f t="shared" si="7"/>
        <v/>
      </c>
      <c r="W22" s="35" t="str">
        <f t="shared" si="8"/>
        <v/>
      </c>
      <c r="X22" s="35" t="str">
        <f t="shared" si="9"/>
        <v/>
      </c>
      <c r="Y22" s="35" t="str">
        <f t="shared" si="10"/>
        <v/>
      </c>
      <c r="Z22" s="35" t="str">
        <f t="shared" si="11"/>
        <v/>
      </c>
      <c r="AA22" s="35" t="str">
        <f t="shared" si="12"/>
        <v/>
      </c>
      <c r="AB22" s="35" t="str">
        <f t="shared" si="13"/>
        <v/>
      </c>
      <c r="AC22" s="35" t="str">
        <f t="shared" si="14"/>
        <v/>
      </c>
      <c r="AD22" s="35" t="str">
        <f t="shared" si="15"/>
        <v/>
      </c>
      <c r="AE22" s="35" t="str">
        <f t="shared" si="16"/>
        <v/>
      </c>
      <c r="AF22" s="35" t="str">
        <f t="shared" si="17"/>
        <v/>
      </c>
      <c r="AG22" s="35" t="str">
        <f t="shared" si="18"/>
        <v/>
      </c>
      <c r="AH22" s="35" t="str">
        <f t="shared" si="19"/>
        <v/>
      </c>
      <c r="AI22" s="35" t="str">
        <f t="shared" si="20"/>
        <v/>
      </c>
      <c r="AJ22" s="35" t="str">
        <f t="shared" si="21"/>
        <v/>
      </c>
    </row>
    <row r="23" spans="3:36" ht="13" customHeight="1">
      <c r="C23" s="2">
        <f t="shared" si="22"/>
        <v>13</v>
      </c>
      <c r="D23" s="5">
        <f t="shared" si="23"/>
        <v>1.2</v>
      </c>
      <c r="E23" s="10">
        <f t="shared" si="5"/>
        <v>1.2</v>
      </c>
      <c r="F23" s="8">
        <f t="shared" si="6"/>
        <v>1.8</v>
      </c>
      <c r="G23" s="9">
        <v>0.27</v>
      </c>
      <c r="H23" s="10">
        <v>0.46</v>
      </c>
      <c r="I23" s="10">
        <v>0.72</v>
      </c>
      <c r="J23" s="10">
        <v>0.94</v>
      </c>
      <c r="K23" s="10">
        <v>1.33</v>
      </c>
      <c r="O23" s="34">
        <f t="shared" si="0"/>
        <v>0.27</v>
      </c>
      <c r="P23" s="34">
        <f t="shared" si="1"/>
        <v>0.46</v>
      </c>
      <c r="Q23" s="34">
        <f t="shared" si="2"/>
        <v>0.72</v>
      </c>
      <c r="R23" s="34">
        <f t="shared" si="3"/>
        <v>0.94</v>
      </c>
      <c r="S23" s="34">
        <f t="shared" si="4"/>
        <v>1.33</v>
      </c>
      <c r="V23" s="35" t="str">
        <f t="shared" si="7"/>
        <v/>
      </c>
      <c r="W23" s="35" t="str">
        <f t="shared" si="8"/>
        <v/>
      </c>
      <c r="X23" s="35" t="str">
        <f t="shared" si="9"/>
        <v/>
      </c>
      <c r="Y23" s="35" t="str">
        <f t="shared" si="10"/>
        <v/>
      </c>
      <c r="Z23" s="35" t="str">
        <f t="shared" si="11"/>
        <v/>
      </c>
      <c r="AA23" s="35" t="str">
        <f t="shared" si="12"/>
        <v/>
      </c>
      <c r="AB23" s="35" t="str">
        <f t="shared" si="13"/>
        <v/>
      </c>
      <c r="AC23" s="35" t="str">
        <f t="shared" si="14"/>
        <v/>
      </c>
      <c r="AD23" s="35" t="str">
        <f t="shared" si="15"/>
        <v/>
      </c>
      <c r="AE23" s="35" t="str">
        <f t="shared" si="16"/>
        <v/>
      </c>
      <c r="AF23" s="35" t="str">
        <f t="shared" si="17"/>
        <v/>
      </c>
      <c r="AG23" s="35" t="str">
        <f t="shared" si="18"/>
        <v/>
      </c>
      <c r="AH23" s="35" t="str">
        <f t="shared" si="19"/>
        <v/>
      </c>
      <c r="AI23" s="35" t="str">
        <f t="shared" si="20"/>
        <v/>
      </c>
      <c r="AJ23" s="35" t="str">
        <f t="shared" si="21"/>
        <v/>
      </c>
    </row>
    <row r="24" spans="3:36" ht="13" customHeight="1">
      <c r="C24" s="2">
        <f t="shared" si="22"/>
        <v>14</v>
      </c>
      <c r="D24" s="5">
        <f t="shared" si="23"/>
        <v>1.3</v>
      </c>
      <c r="E24" s="10">
        <f t="shared" si="5"/>
        <v>1.3</v>
      </c>
      <c r="F24" s="8">
        <f t="shared" si="6"/>
        <v>1.7</v>
      </c>
      <c r="G24" s="9">
        <v>0.23</v>
      </c>
      <c r="H24" s="10">
        <v>0.42</v>
      </c>
      <c r="I24" s="10">
        <v>0.67</v>
      </c>
      <c r="J24" s="10">
        <v>0.88</v>
      </c>
      <c r="K24" s="10">
        <v>1.24</v>
      </c>
      <c r="O24" s="34">
        <f t="shared" si="0"/>
        <v>0.23</v>
      </c>
      <c r="P24" s="34">
        <f t="shared" si="1"/>
        <v>0.42</v>
      </c>
      <c r="Q24" s="34">
        <f t="shared" si="2"/>
        <v>0.67</v>
      </c>
      <c r="R24" s="34">
        <f t="shared" si="3"/>
        <v>0.88</v>
      </c>
      <c r="S24" s="34">
        <f t="shared" si="4"/>
        <v>1.24</v>
      </c>
      <c r="V24" s="35" t="str">
        <f t="shared" si="7"/>
        <v/>
      </c>
      <c r="W24" s="35" t="str">
        <f t="shared" si="8"/>
        <v/>
      </c>
      <c r="X24" s="35" t="str">
        <f t="shared" si="9"/>
        <v/>
      </c>
      <c r="Y24" s="35" t="str">
        <f t="shared" si="10"/>
        <v/>
      </c>
      <c r="Z24" s="35" t="str">
        <f t="shared" si="11"/>
        <v/>
      </c>
      <c r="AA24" s="35" t="str">
        <f t="shared" si="12"/>
        <v/>
      </c>
      <c r="AB24" s="35" t="str">
        <f t="shared" si="13"/>
        <v/>
      </c>
      <c r="AC24" s="35" t="str">
        <f t="shared" si="14"/>
        <v/>
      </c>
      <c r="AD24" s="35" t="str">
        <f t="shared" si="15"/>
        <v/>
      </c>
      <c r="AE24" s="35" t="str">
        <f t="shared" si="16"/>
        <v/>
      </c>
      <c r="AF24" s="35" t="str">
        <f t="shared" si="17"/>
        <v/>
      </c>
      <c r="AG24" s="35" t="str">
        <f t="shared" si="18"/>
        <v/>
      </c>
      <c r="AH24" s="35" t="str">
        <f t="shared" si="19"/>
        <v/>
      </c>
      <c r="AI24" s="35" t="str">
        <f t="shared" si="20"/>
        <v/>
      </c>
      <c r="AJ24" s="35" t="str">
        <f t="shared" si="21"/>
        <v/>
      </c>
    </row>
    <row r="25" spans="3:36" ht="13" customHeight="1">
      <c r="C25" s="2">
        <f t="shared" si="22"/>
        <v>15</v>
      </c>
      <c r="D25" s="5">
        <f t="shared" si="23"/>
        <v>1.4000000000000001</v>
      </c>
      <c r="E25" s="10">
        <f t="shared" si="5"/>
        <v>1.4000000000000001</v>
      </c>
      <c r="F25" s="8">
        <f t="shared" si="6"/>
        <v>1.5999999999999999</v>
      </c>
      <c r="G25" s="9">
        <v>0.2</v>
      </c>
      <c r="H25" s="10">
        <v>0.37</v>
      </c>
      <c r="I25" s="10">
        <v>0.62</v>
      </c>
      <c r="J25" s="10">
        <v>0.82</v>
      </c>
      <c r="K25" s="10">
        <v>1.1399999999999999</v>
      </c>
      <c r="O25" s="34">
        <f t="shared" si="0"/>
        <v>0.2</v>
      </c>
      <c r="P25" s="34">
        <f t="shared" si="1"/>
        <v>0.37</v>
      </c>
      <c r="Q25" s="34">
        <f t="shared" si="2"/>
        <v>0.62</v>
      </c>
      <c r="R25" s="34">
        <f t="shared" si="3"/>
        <v>0.82</v>
      </c>
      <c r="S25" s="34">
        <f t="shared" si="4"/>
        <v>1.1399999999999999</v>
      </c>
      <c r="V25" s="35">
        <f t="shared" si="7"/>
        <v>1.5999999999999999</v>
      </c>
      <c r="W25" s="35" t="str">
        <f t="shared" si="8"/>
        <v/>
      </c>
      <c r="X25" s="35">
        <f t="shared" si="9"/>
        <v>0.2</v>
      </c>
      <c r="Y25" s="35" t="str">
        <f t="shared" si="10"/>
        <v/>
      </c>
      <c r="Z25" s="35" t="str">
        <f t="shared" si="11"/>
        <v/>
      </c>
      <c r="AA25" s="35" t="str">
        <f t="shared" si="12"/>
        <v/>
      </c>
      <c r="AB25" s="35" t="str">
        <f t="shared" si="13"/>
        <v/>
      </c>
      <c r="AC25" s="35" t="str">
        <f t="shared" si="14"/>
        <v/>
      </c>
      <c r="AD25" s="35" t="str">
        <f t="shared" si="15"/>
        <v/>
      </c>
      <c r="AE25" s="35" t="str">
        <f t="shared" si="16"/>
        <v/>
      </c>
      <c r="AF25" s="35" t="str">
        <f t="shared" si="17"/>
        <v/>
      </c>
      <c r="AG25" s="35" t="str">
        <f t="shared" si="18"/>
        <v/>
      </c>
      <c r="AH25" s="35" t="str">
        <f t="shared" si="19"/>
        <v/>
      </c>
      <c r="AI25" s="35" t="str">
        <f t="shared" si="20"/>
        <v/>
      </c>
      <c r="AJ25" s="35" t="str">
        <f t="shared" si="21"/>
        <v/>
      </c>
    </row>
    <row r="26" spans="3:36" ht="13" customHeight="1">
      <c r="C26" s="2">
        <f t="shared" si="22"/>
        <v>16</v>
      </c>
      <c r="D26" s="5">
        <f t="shared" si="23"/>
        <v>1.5000000000000002</v>
      </c>
      <c r="E26" s="10">
        <f t="shared" si="5"/>
        <v>1.5000000000000002</v>
      </c>
      <c r="F26" s="8">
        <f t="shared" si="6"/>
        <v>1.4999999999999998</v>
      </c>
      <c r="G26" s="9">
        <v>0.18</v>
      </c>
      <c r="H26" s="9">
        <v>0.34</v>
      </c>
      <c r="I26" s="9">
        <v>0.56999999999999995</v>
      </c>
      <c r="J26" s="9">
        <v>0.77</v>
      </c>
      <c r="K26" s="9">
        <v>1.03</v>
      </c>
      <c r="O26" s="34" t="str">
        <f t="shared" si="0"/>
        <v/>
      </c>
      <c r="P26" s="34">
        <f t="shared" si="1"/>
        <v>0.34</v>
      </c>
      <c r="Q26" s="34">
        <f t="shared" si="2"/>
        <v>0.56999999999999995</v>
      </c>
      <c r="R26" s="34">
        <f t="shared" si="3"/>
        <v>0.77</v>
      </c>
      <c r="S26" s="34">
        <f t="shared" si="4"/>
        <v>1.03</v>
      </c>
      <c r="V26" s="35">
        <f t="shared" si="7"/>
        <v>1.4999999999999998</v>
      </c>
      <c r="W26" s="35">
        <f t="shared" si="8"/>
        <v>0.18</v>
      </c>
      <c r="X26" s="35" t="str">
        <f t="shared" si="9"/>
        <v/>
      </c>
      <c r="Y26" s="35" t="str">
        <f t="shared" si="10"/>
        <v/>
      </c>
      <c r="Z26" s="35" t="str">
        <f t="shared" si="11"/>
        <v/>
      </c>
      <c r="AA26" s="35" t="str">
        <f t="shared" si="12"/>
        <v/>
      </c>
      <c r="AB26" s="35" t="str">
        <f t="shared" si="13"/>
        <v/>
      </c>
      <c r="AC26" s="35" t="str">
        <f t="shared" si="14"/>
        <v/>
      </c>
      <c r="AD26" s="35" t="str">
        <f t="shared" si="15"/>
        <v/>
      </c>
      <c r="AE26" s="35" t="str">
        <f t="shared" si="16"/>
        <v/>
      </c>
      <c r="AF26" s="35" t="str">
        <f t="shared" si="17"/>
        <v/>
      </c>
      <c r="AG26" s="35" t="str">
        <f t="shared" si="18"/>
        <v/>
      </c>
      <c r="AH26" s="35" t="str">
        <f t="shared" si="19"/>
        <v/>
      </c>
      <c r="AI26" s="35" t="str">
        <f t="shared" si="20"/>
        <v/>
      </c>
      <c r="AJ26" s="35" t="str">
        <f t="shared" si="21"/>
        <v/>
      </c>
    </row>
    <row r="27" spans="3:36" ht="13" customHeight="1">
      <c r="C27" s="2">
        <f t="shared" si="22"/>
        <v>17</v>
      </c>
      <c r="D27" s="5">
        <f t="shared" si="23"/>
        <v>1.6000000000000003</v>
      </c>
      <c r="E27" s="10">
        <f t="shared" si="5"/>
        <v>1.6000000000000003</v>
      </c>
      <c r="F27" s="8">
        <f t="shared" si="6"/>
        <v>1.3999999999999997</v>
      </c>
      <c r="G27" s="10">
        <v>0.16</v>
      </c>
      <c r="H27" s="9">
        <v>0.3</v>
      </c>
      <c r="I27" s="9">
        <v>0.51</v>
      </c>
      <c r="J27" s="9">
        <v>0.69</v>
      </c>
      <c r="K27" s="9">
        <v>0.92</v>
      </c>
      <c r="O27" s="34" t="str">
        <f t="shared" si="0"/>
        <v/>
      </c>
      <c r="P27" s="34">
        <f t="shared" si="1"/>
        <v>0.3</v>
      </c>
      <c r="Q27" s="34">
        <f t="shared" si="2"/>
        <v>0.51</v>
      </c>
      <c r="R27" s="34">
        <f t="shared" si="3"/>
        <v>0.69</v>
      </c>
      <c r="S27" s="34">
        <f t="shared" si="4"/>
        <v>0.92</v>
      </c>
      <c r="V27" s="35" t="str">
        <f t="shared" si="7"/>
        <v/>
      </c>
      <c r="W27" s="35" t="str">
        <f t="shared" si="8"/>
        <v/>
      </c>
      <c r="X27" s="35" t="str">
        <f t="shared" si="9"/>
        <v/>
      </c>
      <c r="Y27" s="35" t="str">
        <f t="shared" si="10"/>
        <v/>
      </c>
      <c r="Z27" s="35" t="str">
        <f t="shared" si="11"/>
        <v/>
      </c>
      <c r="AA27" s="35" t="str">
        <f t="shared" si="12"/>
        <v/>
      </c>
      <c r="AB27" s="35" t="str">
        <f t="shared" si="13"/>
        <v/>
      </c>
      <c r="AC27" s="35" t="str">
        <f t="shared" si="14"/>
        <v/>
      </c>
      <c r="AD27" s="35" t="str">
        <f t="shared" si="15"/>
        <v/>
      </c>
      <c r="AE27" s="35" t="str">
        <f t="shared" si="16"/>
        <v/>
      </c>
      <c r="AF27" s="35" t="str">
        <f t="shared" si="17"/>
        <v/>
      </c>
      <c r="AG27" s="35" t="str">
        <f t="shared" si="18"/>
        <v/>
      </c>
      <c r="AH27" s="35" t="str">
        <f t="shared" si="19"/>
        <v/>
      </c>
      <c r="AI27" s="35" t="str">
        <f t="shared" si="20"/>
        <v/>
      </c>
      <c r="AJ27" s="35" t="str">
        <f t="shared" si="21"/>
        <v/>
      </c>
    </row>
    <row r="28" spans="3:36" ht="13" customHeight="1">
      <c r="C28" s="2">
        <f t="shared" si="22"/>
        <v>18</v>
      </c>
      <c r="D28" s="5">
        <f t="shared" si="23"/>
        <v>1.7000000000000004</v>
      </c>
      <c r="E28" s="10">
        <f t="shared" si="5"/>
        <v>1.7000000000000004</v>
      </c>
      <c r="F28" s="8">
        <f t="shared" si="6"/>
        <v>1.2999999999999996</v>
      </c>
      <c r="G28" s="10">
        <v>0.13</v>
      </c>
      <c r="H28" s="9">
        <v>0.25</v>
      </c>
      <c r="I28" s="9">
        <v>0.46</v>
      </c>
      <c r="J28" s="9">
        <v>0.6</v>
      </c>
      <c r="K28" s="9">
        <v>0.81</v>
      </c>
      <c r="O28" s="34" t="str">
        <f t="shared" si="0"/>
        <v/>
      </c>
      <c r="P28" s="34">
        <f t="shared" si="1"/>
        <v>0.25</v>
      </c>
      <c r="Q28" s="34">
        <f t="shared" si="2"/>
        <v>0.46</v>
      </c>
      <c r="R28" s="34">
        <f t="shared" si="3"/>
        <v>0.6</v>
      </c>
      <c r="S28" s="34">
        <f t="shared" si="4"/>
        <v>0.81</v>
      </c>
      <c r="V28" s="35" t="str">
        <f t="shared" si="7"/>
        <v/>
      </c>
      <c r="W28" s="35" t="str">
        <f t="shared" si="8"/>
        <v/>
      </c>
      <c r="X28" s="35" t="str">
        <f t="shared" si="9"/>
        <v/>
      </c>
      <c r="Y28" s="35" t="str">
        <f t="shared" si="10"/>
        <v/>
      </c>
      <c r="Z28" s="35" t="str">
        <f t="shared" si="11"/>
        <v/>
      </c>
      <c r="AA28" s="35" t="str">
        <f t="shared" si="12"/>
        <v/>
      </c>
      <c r="AB28" s="35" t="str">
        <f t="shared" si="13"/>
        <v/>
      </c>
      <c r="AC28" s="35" t="str">
        <f t="shared" si="14"/>
        <v/>
      </c>
      <c r="AD28" s="35" t="str">
        <f t="shared" si="15"/>
        <v/>
      </c>
      <c r="AE28" s="35" t="str">
        <f t="shared" si="16"/>
        <v/>
      </c>
      <c r="AF28" s="35" t="str">
        <f t="shared" si="17"/>
        <v/>
      </c>
      <c r="AG28" s="35" t="str">
        <f t="shared" si="18"/>
        <v/>
      </c>
      <c r="AH28" s="35" t="str">
        <f t="shared" si="19"/>
        <v/>
      </c>
      <c r="AI28" s="35" t="str">
        <f t="shared" si="20"/>
        <v/>
      </c>
      <c r="AJ28" s="35" t="str">
        <f t="shared" si="21"/>
        <v/>
      </c>
    </row>
    <row r="29" spans="3:36" ht="13" customHeight="1">
      <c r="C29" s="2">
        <f t="shared" si="22"/>
        <v>19</v>
      </c>
      <c r="D29" s="5">
        <f t="shared" si="23"/>
        <v>1.8000000000000005</v>
      </c>
      <c r="E29" s="10">
        <f t="shared" si="5"/>
        <v>1.8000000000000005</v>
      </c>
      <c r="F29" s="8">
        <f t="shared" si="6"/>
        <v>1.1999999999999995</v>
      </c>
      <c r="G29" s="10">
        <v>0.11</v>
      </c>
      <c r="H29" s="9">
        <v>0.22</v>
      </c>
      <c r="I29" s="9">
        <v>0.4</v>
      </c>
      <c r="J29" s="9">
        <v>0.54</v>
      </c>
      <c r="K29" s="9">
        <v>0.72</v>
      </c>
      <c r="O29" s="34" t="str">
        <f t="shared" si="0"/>
        <v/>
      </c>
      <c r="P29" s="34">
        <f t="shared" si="1"/>
        <v>0.22</v>
      </c>
      <c r="Q29" s="34">
        <f t="shared" si="2"/>
        <v>0.4</v>
      </c>
      <c r="R29" s="34">
        <f t="shared" si="3"/>
        <v>0.54</v>
      </c>
      <c r="S29" s="34">
        <f t="shared" si="4"/>
        <v>0.72</v>
      </c>
      <c r="V29" s="35" t="str">
        <f t="shared" si="7"/>
        <v/>
      </c>
      <c r="W29" s="35" t="str">
        <f t="shared" si="8"/>
        <v/>
      </c>
      <c r="X29" s="35" t="str">
        <f t="shared" si="9"/>
        <v/>
      </c>
      <c r="Y29" s="35">
        <f t="shared" si="10"/>
        <v>1.1999999999999995</v>
      </c>
      <c r="Z29" s="35" t="str">
        <f t="shared" si="11"/>
        <v/>
      </c>
      <c r="AA29" s="35">
        <f t="shared" si="12"/>
        <v>0.22</v>
      </c>
      <c r="AB29" s="35" t="str">
        <f t="shared" si="13"/>
        <v/>
      </c>
      <c r="AC29" s="35" t="str">
        <f t="shared" si="14"/>
        <v/>
      </c>
      <c r="AD29" s="35" t="str">
        <f t="shared" si="15"/>
        <v/>
      </c>
      <c r="AE29" s="35" t="str">
        <f t="shared" si="16"/>
        <v/>
      </c>
      <c r="AF29" s="35" t="str">
        <f t="shared" si="17"/>
        <v/>
      </c>
      <c r="AG29" s="35" t="str">
        <f t="shared" si="18"/>
        <v/>
      </c>
      <c r="AH29" s="35" t="str">
        <f t="shared" si="19"/>
        <v/>
      </c>
      <c r="AI29" s="35" t="str">
        <f t="shared" si="20"/>
        <v/>
      </c>
      <c r="AJ29" s="35" t="str">
        <f t="shared" si="21"/>
        <v/>
      </c>
    </row>
    <row r="30" spans="3:36" ht="13" customHeight="1">
      <c r="C30" s="2">
        <f t="shared" si="22"/>
        <v>20</v>
      </c>
      <c r="D30" s="5">
        <f t="shared" si="23"/>
        <v>1.9000000000000006</v>
      </c>
      <c r="E30" s="10">
        <f t="shared" si="5"/>
        <v>1.9000000000000006</v>
      </c>
      <c r="F30" s="8">
        <f t="shared" si="6"/>
        <v>1.0999999999999994</v>
      </c>
      <c r="G30" s="10">
        <v>0.09</v>
      </c>
      <c r="H30" s="9">
        <v>0.18</v>
      </c>
      <c r="I30" s="9">
        <v>0.35</v>
      </c>
      <c r="J30" s="9">
        <v>0.47</v>
      </c>
      <c r="K30" s="9">
        <v>0.61</v>
      </c>
      <c r="O30" s="34" t="str">
        <f t="shared" si="0"/>
        <v/>
      </c>
      <c r="P30" s="34" t="str">
        <f t="shared" si="1"/>
        <v/>
      </c>
      <c r="Q30" s="34">
        <f t="shared" si="2"/>
        <v>0.35</v>
      </c>
      <c r="R30" s="34">
        <f t="shared" si="3"/>
        <v>0.47</v>
      </c>
      <c r="S30" s="34">
        <f t="shared" si="4"/>
        <v>0.61</v>
      </c>
      <c r="V30" s="35" t="str">
        <f t="shared" si="7"/>
        <v/>
      </c>
      <c r="W30" s="35" t="str">
        <f t="shared" si="8"/>
        <v/>
      </c>
      <c r="X30" s="35" t="str">
        <f t="shared" si="9"/>
        <v/>
      </c>
      <c r="Y30" s="35">
        <f t="shared" si="10"/>
        <v>1.0999999999999994</v>
      </c>
      <c r="Z30" s="35">
        <f t="shared" si="11"/>
        <v>0.18</v>
      </c>
      <c r="AA30" s="35" t="str">
        <f t="shared" si="12"/>
        <v/>
      </c>
      <c r="AB30" s="35" t="str">
        <f t="shared" si="13"/>
        <v/>
      </c>
      <c r="AC30" s="35" t="str">
        <f t="shared" si="14"/>
        <v/>
      </c>
      <c r="AD30" s="35" t="str">
        <f t="shared" si="15"/>
        <v/>
      </c>
      <c r="AE30" s="35" t="str">
        <f t="shared" si="16"/>
        <v/>
      </c>
      <c r="AF30" s="35" t="str">
        <f t="shared" si="17"/>
        <v/>
      </c>
      <c r="AG30" s="35" t="str">
        <f t="shared" si="18"/>
        <v/>
      </c>
      <c r="AH30" s="35" t="str">
        <f t="shared" si="19"/>
        <v/>
      </c>
      <c r="AI30" s="35" t="str">
        <f t="shared" si="20"/>
        <v/>
      </c>
      <c r="AJ30" s="35" t="str">
        <f t="shared" si="21"/>
        <v/>
      </c>
    </row>
    <row r="31" spans="3:36" ht="13" customHeight="1">
      <c r="C31" s="2">
        <f t="shared" si="22"/>
        <v>21</v>
      </c>
      <c r="D31" s="5">
        <f t="shared" si="23"/>
        <v>2.0000000000000004</v>
      </c>
      <c r="E31" s="10">
        <f t="shared" si="5"/>
        <v>2.0000000000000004</v>
      </c>
      <c r="F31" s="8">
        <f t="shared" si="6"/>
        <v>0.99999999999999956</v>
      </c>
      <c r="G31" s="10">
        <v>7.0000000000000007E-2</v>
      </c>
      <c r="H31" s="9">
        <v>0.16</v>
      </c>
      <c r="I31" s="9">
        <v>0.3</v>
      </c>
      <c r="J31" s="9">
        <v>0.42</v>
      </c>
      <c r="K31" s="9">
        <v>0.53</v>
      </c>
      <c r="O31" s="34" t="str">
        <f t="shared" si="0"/>
        <v/>
      </c>
      <c r="P31" s="34" t="str">
        <f t="shared" si="1"/>
        <v/>
      </c>
      <c r="Q31" s="34">
        <f t="shared" si="2"/>
        <v>0.3</v>
      </c>
      <c r="R31" s="34">
        <f t="shared" si="3"/>
        <v>0.42</v>
      </c>
      <c r="S31" s="34">
        <f t="shared" si="4"/>
        <v>0.53</v>
      </c>
      <c r="V31" s="35" t="str">
        <f t="shared" si="7"/>
        <v/>
      </c>
      <c r="W31" s="35" t="str">
        <f t="shared" si="8"/>
        <v/>
      </c>
      <c r="X31" s="35" t="str">
        <f t="shared" si="9"/>
        <v/>
      </c>
      <c r="Y31" s="35" t="str">
        <f t="shared" si="10"/>
        <v/>
      </c>
      <c r="Z31" s="35" t="str">
        <f t="shared" si="11"/>
        <v/>
      </c>
      <c r="AA31" s="35" t="str">
        <f t="shared" si="12"/>
        <v/>
      </c>
      <c r="AB31" s="35" t="str">
        <f t="shared" si="13"/>
        <v/>
      </c>
      <c r="AC31" s="35" t="str">
        <f t="shared" si="14"/>
        <v/>
      </c>
      <c r="AD31" s="35" t="str">
        <f t="shared" si="15"/>
        <v/>
      </c>
      <c r="AE31" s="35" t="str">
        <f t="shared" si="16"/>
        <v/>
      </c>
      <c r="AF31" s="35" t="str">
        <f t="shared" si="17"/>
        <v/>
      </c>
      <c r="AG31" s="35" t="str">
        <f t="shared" si="18"/>
        <v/>
      </c>
      <c r="AH31" s="35" t="str">
        <f t="shared" si="19"/>
        <v/>
      </c>
      <c r="AI31" s="35" t="str">
        <f t="shared" si="20"/>
        <v/>
      </c>
      <c r="AJ31" s="35" t="str">
        <f t="shared" si="21"/>
        <v/>
      </c>
    </row>
    <row r="32" spans="3:36" ht="13" customHeight="1">
      <c r="C32" s="2">
        <f t="shared" si="22"/>
        <v>22</v>
      </c>
      <c r="D32" s="5">
        <f>IF(C$48&gt;21,D31+$C$49,"")</f>
        <v>2.1000000000000005</v>
      </c>
      <c r="E32" s="10">
        <f t="shared" si="5"/>
        <v>2.1000000000000005</v>
      </c>
      <c r="F32" s="8">
        <f>IF(C$48&gt;21,C$47-E32,0)</f>
        <v>0.89999999999999947</v>
      </c>
      <c r="G32" s="10">
        <v>0.06</v>
      </c>
      <c r="H32" s="9">
        <v>0.12</v>
      </c>
      <c r="I32" s="9">
        <v>0.24</v>
      </c>
      <c r="J32" s="9">
        <v>0.34</v>
      </c>
      <c r="K32" s="9">
        <v>0.42</v>
      </c>
      <c r="O32" s="34" t="str">
        <f t="shared" si="0"/>
        <v/>
      </c>
      <c r="P32" s="34" t="str">
        <f t="shared" si="1"/>
        <v/>
      </c>
      <c r="Q32" s="34">
        <f t="shared" si="2"/>
        <v>0.24</v>
      </c>
      <c r="R32" s="34">
        <f t="shared" si="3"/>
        <v>0.34</v>
      </c>
      <c r="S32" s="34">
        <f t="shared" si="4"/>
        <v>0.42</v>
      </c>
      <c r="V32" s="35" t="str">
        <f t="shared" si="7"/>
        <v/>
      </c>
      <c r="W32" s="35" t="str">
        <f t="shared" si="8"/>
        <v/>
      </c>
      <c r="X32" s="35" t="str">
        <f t="shared" si="9"/>
        <v/>
      </c>
      <c r="Y32" s="35" t="str">
        <f t="shared" si="10"/>
        <v/>
      </c>
      <c r="Z32" s="35" t="str">
        <f t="shared" si="11"/>
        <v/>
      </c>
      <c r="AA32" s="35" t="str">
        <f t="shared" si="12"/>
        <v/>
      </c>
      <c r="AB32" s="35">
        <f t="shared" si="13"/>
        <v>0.89999999999999947</v>
      </c>
      <c r="AC32" s="35" t="str">
        <f t="shared" si="14"/>
        <v/>
      </c>
      <c r="AD32" s="35">
        <f t="shared" si="15"/>
        <v>0.24</v>
      </c>
      <c r="AE32" s="35" t="str">
        <f t="shared" si="16"/>
        <v/>
      </c>
      <c r="AF32" s="35" t="str">
        <f t="shared" si="17"/>
        <v/>
      </c>
      <c r="AG32" s="35" t="str">
        <f t="shared" si="18"/>
        <v/>
      </c>
      <c r="AH32" s="35" t="str">
        <f t="shared" si="19"/>
        <v/>
      </c>
      <c r="AI32" s="35" t="str">
        <f t="shared" si="20"/>
        <v/>
      </c>
      <c r="AJ32" s="35" t="str">
        <f t="shared" si="21"/>
        <v/>
      </c>
    </row>
    <row r="33" spans="1:36" ht="13" customHeight="1">
      <c r="C33" s="2">
        <f t="shared" si="22"/>
        <v>23</v>
      </c>
      <c r="D33" s="5">
        <f t="shared" ref="D33:D41" si="24">IF(C$48&gt;21,D32+$C$49,"")</f>
        <v>2.2000000000000006</v>
      </c>
      <c r="E33" s="10">
        <f t="shared" si="5"/>
        <v>2.2000000000000006</v>
      </c>
      <c r="F33" s="8">
        <f t="shared" ref="F33:F41" si="25">IF(C$48&gt;21,C$47-E33,0)</f>
        <v>0.79999999999999938</v>
      </c>
      <c r="G33" s="10">
        <v>0.04</v>
      </c>
      <c r="H33" s="9">
        <v>0.1</v>
      </c>
      <c r="I33" s="9">
        <v>0.19</v>
      </c>
      <c r="J33" s="9">
        <v>0.27</v>
      </c>
      <c r="K33" s="9">
        <v>0.34</v>
      </c>
      <c r="O33" s="34" t="str">
        <f t="shared" si="0"/>
        <v/>
      </c>
      <c r="P33" s="34" t="str">
        <f t="shared" si="1"/>
        <v/>
      </c>
      <c r="Q33" s="34" t="str">
        <f t="shared" si="2"/>
        <v/>
      </c>
      <c r="R33" s="34">
        <f t="shared" si="3"/>
        <v>0.27</v>
      </c>
      <c r="S33" s="34">
        <f t="shared" si="4"/>
        <v>0.34</v>
      </c>
      <c r="V33" s="35" t="str">
        <f t="shared" si="7"/>
        <v/>
      </c>
      <c r="W33" s="35" t="str">
        <f t="shared" si="8"/>
        <v/>
      </c>
      <c r="X33" s="35" t="str">
        <f t="shared" si="9"/>
        <v/>
      </c>
      <c r="Y33" s="35" t="str">
        <f t="shared" si="10"/>
        <v/>
      </c>
      <c r="Z33" s="35" t="str">
        <f t="shared" si="11"/>
        <v/>
      </c>
      <c r="AA33" s="35" t="str">
        <f t="shared" si="12"/>
        <v/>
      </c>
      <c r="AB33" s="35">
        <f t="shared" si="13"/>
        <v>0.79999999999999938</v>
      </c>
      <c r="AC33" s="35">
        <f t="shared" si="14"/>
        <v>0.19</v>
      </c>
      <c r="AD33" s="35" t="str">
        <f t="shared" si="15"/>
        <v/>
      </c>
      <c r="AE33" s="35" t="str">
        <f t="shared" si="16"/>
        <v/>
      </c>
      <c r="AF33" s="35" t="str">
        <f t="shared" si="17"/>
        <v/>
      </c>
      <c r="AG33" s="35" t="str">
        <f t="shared" si="18"/>
        <v/>
      </c>
      <c r="AH33" s="35" t="str">
        <f t="shared" si="19"/>
        <v/>
      </c>
      <c r="AI33" s="35" t="str">
        <f t="shared" si="20"/>
        <v/>
      </c>
      <c r="AJ33" s="35" t="str">
        <f t="shared" si="21"/>
        <v/>
      </c>
    </row>
    <row r="34" spans="1:36" ht="13" customHeight="1">
      <c r="C34" s="2">
        <f t="shared" si="22"/>
        <v>24</v>
      </c>
      <c r="D34" s="5">
        <f t="shared" si="24"/>
        <v>2.3000000000000007</v>
      </c>
      <c r="E34" s="10">
        <f t="shared" si="5"/>
        <v>2.3000000000000007</v>
      </c>
      <c r="F34" s="8">
        <f t="shared" si="25"/>
        <v>0.69999999999999929</v>
      </c>
      <c r="G34" s="10">
        <v>0.03</v>
      </c>
      <c r="H34" s="9">
        <v>7.0000000000000007E-2</v>
      </c>
      <c r="I34" s="9">
        <v>0.14000000000000001</v>
      </c>
      <c r="J34" s="9">
        <v>0.21</v>
      </c>
      <c r="K34" s="9">
        <v>0.26</v>
      </c>
      <c r="O34" s="34" t="str">
        <f t="shared" si="0"/>
        <v/>
      </c>
      <c r="P34" s="34" t="str">
        <f t="shared" si="1"/>
        <v/>
      </c>
      <c r="Q34" s="34" t="str">
        <f t="shared" si="2"/>
        <v/>
      </c>
      <c r="R34" s="34">
        <f t="shared" si="3"/>
        <v>0.21</v>
      </c>
      <c r="S34" s="34">
        <f t="shared" si="4"/>
        <v>0.26</v>
      </c>
      <c r="V34" s="35" t="str">
        <f t="shared" si="7"/>
        <v/>
      </c>
      <c r="W34" s="35" t="str">
        <f t="shared" si="8"/>
        <v/>
      </c>
      <c r="X34" s="35" t="str">
        <f t="shared" si="9"/>
        <v/>
      </c>
      <c r="Y34" s="35" t="str">
        <f t="shared" si="10"/>
        <v/>
      </c>
      <c r="Z34" s="35" t="str">
        <f t="shared" si="11"/>
        <v/>
      </c>
      <c r="AA34" s="35" t="str">
        <f t="shared" si="12"/>
        <v/>
      </c>
      <c r="AB34" s="35" t="str">
        <f t="shared" si="13"/>
        <v/>
      </c>
      <c r="AC34" s="35" t="str">
        <f t="shared" si="14"/>
        <v/>
      </c>
      <c r="AD34" s="35" t="str">
        <f t="shared" si="15"/>
        <v/>
      </c>
      <c r="AE34" s="35">
        <f t="shared" si="16"/>
        <v>0.69999999999999929</v>
      </c>
      <c r="AF34" s="35" t="str">
        <f t="shared" si="17"/>
        <v/>
      </c>
      <c r="AG34" s="35">
        <f t="shared" si="18"/>
        <v>0.21</v>
      </c>
      <c r="AH34" s="35">
        <f t="shared" si="19"/>
        <v>0.69999999999999929</v>
      </c>
      <c r="AI34" s="35" t="str">
        <f t="shared" si="20"/>
        <v/>
      </c>
      <c r="AJ34" s="35">
        <f t="shared" si="21"/>
        <v>0.26</v>
      </c>
    </row>
    <row r="35" spans="1:36" ht="13" customHeight="1">
      <c r="C35" s="2">
        <f t="shared" si="22"/>
        <v>25</v>
      </c>
      <c r="D35" s="5">
        <f t="shared" si="24"/>
        <v>2.4000000000000008</v>
      </c>
      <c r="E35" s="10">
        <f t="shared" si="5"/>
        <v>2.4000000000000008</v>
      </c>
      <c r="F35" s="8">
        <f t="shared" si="25"/>
        <v>0.5999999999999992</v>
      </c>
      <c r="G35" s="10">
        <v>0.03</v>
      </c>
      <c r="H35" s="9">
        <v>0.05</v>
      </c>
      <c r="I35" s="9">
        <v>0.1</v>
      </c>
      <c r="J35" s="9">
        <v>0.14000000000000001</v>
      </c>
      <c r="K35" s="9">
        <v>0.18</v>
      </c>
      <c r="O35" s="34" t="str">
        <f t="shared" si="0"/>
        <v/>
      </c>
      <c r="P35" s="34" t="str">
        <f t="shared" si="1"/>
        <v/>
      </c>
      <c r="Q35" s="34" t="str">
        <f t="shared" si="2"/>
        <v/>
      </c>
      <c r="R35" s="34" t="str">
        <f t="shared" si="3"/>
        <v/>
      </c>
      <c r="S35" s="34" t="str">
        <f t="shared" si="4"/>
        <v/>
      </c>
      <c r="V35" s="35" t="str">
        <f t="shared" si="7"/>
        <v/>
      </c>
      <c r="W35" s="35" t="str">
        <f t="shared" si="8"/>
        <v/>
      </c>
      <c r="X35" s="35" t="str">
        <f t="shared" si="9"/>
        <v/>
      </c>
      <c r="Y35" s="35" t="str">
        <f t="shared" si="10"/>
        <v/>
      </c>
      <c r="Z35" s="35" t="str">
        <f t="shared" si="11"/>
        <v/>
      </c>
      <c r="AA35" s="35" t="str">
        <f t="shared" si="12"/>
        <v/>
      </c>
      <c r="AB35" s="35" t="str">
        <f t="shared" si="13"/>
        <v/>
      </c>
      <c r="AC35" s="35" t="str">
        <f t="shared" si="14"/>
        <v/>
      </c>
      <c r="AD35" s="35" t="str">
        <f t="shared" si="15"/>
        <v/>
      </c>
      <c r="AE35" s="35">
        <f t="shared" si="16"/>
        <v>0.5999999999999992</v>
      </c>
      <c r="AF35" s="35">
        <f t="shared" si="17"/>
        <v>0.14000000000000001</v>
      </c>
      <c r="AG35" s="35" t="str">
        <f t="shared" si="18"/>
        <v/>
      </c>
      <c r="AH35" s="35">
        <f t="shared" si="19"/>
        <v>0.5999999999999992</v>
      </c>
      <c r="AI35" s="35">
        <f t="shared" si="20"/>
        <v>0.18</v>
      </c>
      <c r="AJ35" s="35" t="str">
        <f t="shared" si="21"/>
        <v/>
      </c>
    </row>
    <row r="36" spans="1:36" ht="13" customHeight="1">
      <c r="C36" s="2">
        <f t="shared" si="22"/>
        <v>26</v>
      </c>
      <c r="D36" s="5">
        <f t="shared" si="24"/>
        <v>2.5000000000000009</v>
      </c>
      <c r="E36" s="10">
        <f t="shared" si="5"/>
        <v>2.5000000000000009</v>
      </c>
      <c r="F36" s="8">
        <f t="shared" si="25"/>
        <v>0.49999999999999911</v>
      </c>
      <c r="G36" s="10">
        <v>0.03</v>
      </c>
      <c r="H36" s="9">
        <v>0.04</v>
      </c>
      <c r="I36" s="9">
        <v>7.0000000000000007E-2</v>
      </c>
      <c r="J36" s="9">
        <v>0.1</v>
      </c>
      <c r="K36" s="9">
        <v>0.13</v>
      </c>
      <c r="O36" s="34" t="str">
        <f t="shared" si="0"/>
        <v/>
      </c>
      <c r="P36" s="34" t="str">
        <f t="shared" si="1"/>
        <v/>
      </c>
      <c r="Q36" s="34" t="str">
        <f t="shared" si="2"/>
        <v/>
      </c>
      <c r="R36" s="34" t="str">
        <f t="shared" si="3"/>
        <v/>
      </c>
      <c r="S36" s="34" t="str">
        <f t="shared" si="4"/>
        <v/>
      </c>
      <c r="V36" s="35" t="str">
        <f t="shared" si="7"/>
        <v/>
      </c>
      <c r="W36" s="35" t="str">
        <f t="shared" si="8"/>
        <v/>
      </c>
      <c r="X36" s="35" t="str">
        <f t="shared" si="9"/>
        <v/>
      </c>
      <c r="Y36" s="35" t="str">
        <f t="shared" si="10"/>
        <v/>
      </c>
      <c r="Z36" s="35" t="str">
        <f t="shared" si="11"/>
        <v/>
      </c>
      <c r="AA36" s="35" t="str">
        <f t="shared" si="12"/>
        <v/>
      </c>
      <c r="AB36" s="35" t="str">
        <f t="shared" si="13"/>
        <v/>
      </c>
      <c r="AC36" s="35" t="str">
        <f t="shared" si="14"/>
        <v/>
      </c>
      <c r="AD36" s="35" t="str">
        <f t="shared" si="15"/>
        <v/>
      </c>
      <c r="AE36" s="35" t="str">
        <f t="shared" si="16"/>
        <v/>
      </c>
      <c r="AF36" s="35" t="str">
        <f t="shared" si="17"/>
        <v/>
      </c>
      <c r="AG36" s="35" t="str">
        <f t="shared" si="18"/>
        <v/>
      </c>
      <c r="AH36" s="35" t="str">
        <f t="shared" si="19"/>
        <v/>
      </c>
      <c r="AI36" s="35" t="str">
        <f t="shared" si="20"/>
        <v/>
      </c>
      <c r="AJ36" s="35" t="str">
        <f t="shared" si="21"/>
        <v/>
      </c>
    </row>
    <row r="37" spans="1:36" ht="13" customHeight="1">
      <c r="C37" s="2">
        <f t="shared" si="22"/>
        <v>27</v>
      </c>
      <c r="D37" s="5">
        <f t="shared" si="24"/>
        <v>2.600000000000001</v>
      </c>
      <c r="E37" s="10">
        <f t="shared" si="5"/>
        <v>2.600000000000001</v>
      </c>
      <c r="F37" s="8">
        <f t="shared" si="25"/>
        <v>0.39999999999999902</v>
      </c>
      <c r="G37" s="10">
        <v>0.03</v>
      </c>
      <c r="H37" s="9">
        <v>0.04</v>
      </c>
      <c r="I37" s="9">
        <v>0.06</v>
      </c>
      <c r="J37" s="9">
        <v>0.08</v>
      </c>
      <c r="K37" s="9">
        <v>0.1</v>
      </c>
      <c r="O37" s="34" t="str">
        <f t="shared" si="0"/>
        <v/>
      </c>
      <c r="P37" s="34" t="str">
        <f t="shared" si="1"/>
        <v/>
      </c>
      <c r="Q37" s="34" t="str">
        <f t="shared" si="2"/>
        <v/>
      </c>
      <c r="R37" s="34" t="str">
        <f t="shared" si="3"/>
        <v/>
      </c>
      <c r="S37" s="34" t="str">
        <f t="shared" si="4"/>
        <v/>
      </c>
      <c r="V37" s="35" t="str">
        <f t="shared" si="7"/>
        <v/>
      </c>
      <c r="W37" s="35" t="str">
        <f t="shared" si="8"/>
        <v/>
      </c>
      <c r="X37" s="35" t="str">
        <f t="shared" si="9"/>
        <v/>
      </c>
      <c r="Y37" s="35" t="str">
        <f t="shared" si="10"/>
        <v/>
      </c>
      <c r="Z37" s="35" t="str">
        <f t="shared" si="11"/>
        <v/>
      </c>
      <c r="AA37" s="35" t="str">
        <f t="shared" si="12"/>
        <v/>
      </c>
      <c r="AB37" s="35" t="str">
        <f t="shared" si="13"/>
        <v/>
      </c>
      <c r="AC37" s="35" t="str">
        <f t="shared" si="14"/>
        <v/>
      </c>
      <c r="AD37" s="35" t="str">
        <f t="shared" si="15"/>
        <v/>
      </c>
      <c r="AE37" s="35" t="str">
        <f t="shared" si="16"/>
        <v/>
      </c>
      <c r="AF37" s="35" t="str">
        <f t="shared" si="17"/>
        <v/>
      </c>
      <c r="AG37" s="35" t="str">
        <f t="shared" si="18"/>
        <v/>
      </c>
      <c r="AH37" s="35" t="str">
        <f t="shared" si="19"/>
        <v/>
      </c>
      <c r="AI37" s="35" t="str">
        <f t="shared" si="20"/>
        <v/>
      </c>
      <c r="AJ37" s="35" t="str">
        <f t="shared" si="21"/>
        <v/>
      </c>
    </row>
    <row r="38" spans="1:36" ht="13" customHeight="1">
      <c r="C38" s="2">
        <f t="shared" si="22"/>
        <v>28</v>
      </c>
      <c r="D38" s="5">
        <f t="shared" si="24"/>
        <v>2.7000000000000011</v>
      </c>
      <c r="E38" s="10">
        <f t="shared" si="5"/>
        <v>2.7000000000000011</v>
      </c>
      <c r="F38" s="8">
        <f t="shared" si="25"/>
        <v>0.29999999999999893</v>
      </c>
      <c r="G38" s="10">
        <v>0.02</v>
      </c>
      <c r="H38" s="9">
        <v>0.03</v>
      </c>
      <c r="I38" s="9">
        <v>0.05</v>
      </c>
      <c r="J38" s="9">
        <v>0.06</v>
      </c>
      <c r="K38" s="9">
        <v>7.0000000000000007E-2</v>
      </c>
      <c r="O38" s="34" t="str">
        <f t="shared" si="0"/>
        <v/>
      </c>
      <c r="P38" s="34" t="str">
        <f t="shared" si="1"/>
        <v/>
      </c>
      <c r="Q38" s="34" t="str">
        <f t="shared" si="2"/>
        <v/>
      </c>
      <c r="R38" s="34" t="str">
        <f t="shared" si="3"/>
        <v/>
      </c>
      <c r="S38" s="34" t="str">
        <f t="shared" si="4"/>
        <v/>
      </c>
      <c r="V38" s="35" t="str">
        <f t="shared" si="7"/>
        <v/>
      </c>
      <c r="W38" s="35" t="str">
        <f t="shared" si="8"/>
        <v/>
      </c>
      <c r="X38" s="35" t="str">
        <f t="shared" si="9"/>
        <v/>
      </c>
      <c r="Y38" s="35" t="str">
        <f t="shared" si="10"/>
        <v/>
      </c>
      <c r="Z38" s="35" t="str">
        <f t="shared" si="11"/>
        <v/>
      </c>
      <c r="AA38" s="35" t="str">
        <f t="shared" si="12"/>
        <v/>
      </c>
      <c r="AB38" s="35" t="str">
        <f t="shared" si="13"/>
        <v/>
      </c>
      <c r="AC38" s="35" t="str">
        <f t="shared" si="14"/>
        <v/>
      </c>
      <c r="AD38" s="35" t="str">
        <f t="shared" si="15"/>
        <v/>
      </c>
      <c r="AE38" s="35" t="str">
        <f t="shared" si="16"/>
        <v/>
      </c>
      <c r="AF38" s="35" t="str">
        <f t="shared" si="17"/>
        <v/>
      </c>
      <c r="AG38" s="35" t="str">
        <f t="shared" si="18"/>
        <v/>
      </c>
      <c r="AH38" s="35" t="str">
        <f t="shared" si="19"/>
        <v/>
      </c>
      <c r="AI38" s="35" t="str">
        <f t="shared" si="20"/>
        <v/>
      </c>
      <c r="AJ38" s="35" t="str">
        <f t="shared" si="21"/>
        <v/>
      </c>
    </row>
    <row r="39" spans="1:36" ht="13" customHeight="1">
      <c r="C39" s="2">
        <f t="shared" si="22"/>
        <v>29</v>
      </c>
      <c r="D39" s="5">
        <f t="shared" si="24"/>
        <v>2.8000000000000012</v>
      </c>
      <c r="E39" s="10">
        <f t="shared" si="5"/>
        <v>2.8000000000000012</v>
      </c>
      <c r="F39" s="8">
        <f t="shared" si="25"/>
        <v>0.19999999999999885</v>
      </c>
      <c r="G39" s="10">
        <v>0.02</v>
      </c>
      <c r="H39" s="9">
        <v>0.03</v>
      </c>
      <c r="I39" s="9">
        <v>0.04</v>
      </c>
      <c r="J39" s="9">
        <v>0.05</v>
      </c>
      <c r="K39" s="9">
        <v>0.06</v>
      </c>
      <c r="O39" s="34" t="str">
        <f t="shared" si="0"/>
        <v/>
      </c>
      <c r="P39" s="34" t="str">
        <f t="shared" si="1"/>
        <v/>
      </c>
      <c r="Q39" s="34" t="str">
        <f t="shared" si="2"/>
        <v/>
      </c>
      <c r="R39" s="34" t="str">
        <f t="shared" si="3"/>
        <v/>
      </c>
      <c r="S39" s="34" t="str">
        <f t="shared" si="4"/>
        <v/>
      </c>
      <c r="V39" s="35" t="str">
        <f t="shared" si="7"/>
        <v/>
      </c>
      <c r="W39" s="35" t="str">
        <f t="shared" si="8"/>
        <v/>
      </c>
      <c r="X39" s="35" t="str">
        <f t="shared" si="9"/>
        <v/>
      </c>
      <c r="Y39" s="35" t="str">
        <f t="shared" si="10"/>
        <v/>
      </c>
      <c r="Z39" s="35" t="str">
        <f t="shared" si="11"/>
        <v/>
      </c>
      <c r="AA39" s="35" t="str">
        <f t="shared" si="12"/>
        <v/>
      </c>
      <c r="AB39" s="35" t="str">
        <f t="shared" si="13"/>
        <v/>
      </c>
      <c r="AC39" s="35" t="str">
        <f t="shared" si="14"/>
        <v/>
      </c>
      <c r="AD39" s="35" t="str">
        <f t="shared" si="15"/>
        <v/>
      </c>
      <c r="AE39" s="35" t="str">
        <f t="shared" si="16"/>
        <v/>
      </c>
      <c r="AF39" s="35" t="str">
        <f t="shared" si="17"/>
        <v/>
      </c>
      <c r="AG39" s="35" t="str">
        <f t="shared" si="18"/>
        <v/>
      </c>
      <c r="AH39" s="35" t="str">
        <f t="shared" si="19"/>
        <v/>
      </c>
      <c r="AI39" s="35" t="str">
        <f t="shared" si="20"/>
        <v/>
      </c>
      <c r="AJ39" s="35" t="str">
        <f t="shared" si="21"/>
        <v/>
      </c>
    </row>
    <row r="40" spans="1:36" ht="13" customHeight="1">
      <c r="C40" s="2">
        <f t="shared" si="22"/>
        <v>30</v>
      </c>
      <c r="D40" s="5">
        <f t="shared" si="24"/>
        <v>2.9000000000000012</v>
      </c>
      <c r="E40" s="10">
        <f t="shared" si="5"/>
        <v>2.9000000000000012</v>
      </c>
      <c r="F40" s="8">
        <f t="shared" si="25"/>
        <v>9.9999999999998757E-2</v>
      </c>
      <c r="G40" s="10">
        <v>0.02</v>
      </c>
      <c r="H40" s="9">
        <v>0.03</v>
      </c>
      <c r="I40" s="9">
        <v>0.04</v>
      </c>
      <c r="J40" s="9">
        <v>0.04</v>
      </c>
      <c r="K40" s="9">
        <v>0.05</v>
      </c>
      <c r="O40" s="34" t="str">
        <f t="shared" si="0"/>
        <v/>
      </c>
      <c r="P40" s="34" t="str">
        <f t="shared" si="1"/>
        <v/>
      </c>
      <c r="Q40" s="34" t="str">
        <f t="shared" si="2"/>
        <v/>
      </c>
      <c r="R40" s="34" t="str">
        <f t="shared" si="3"/>
        <v/>
      </c>
      <c r="S40" s="34" t="str">
        <f t="shared" si="4"/>
        <v/>
      </c>
      <c r="V40" s="35" t="str">
        <f t="shared" si="7"/>
        <v/>
      </c>
      <c r="W40" s="35" t="str">
        <f t="shared" si="8"/>
        <v/>
      </c>
      <c r="X40" s="35" t="str">
        <f t="shared" si="9"/>
        <v/>
      </c>
      <c r="Y40" s="35" t="str">
        <f t="shared" si="10"/>
        <v/>
      </c>
      <c r="Z40" s="35" t="str">
        <f t="shared" si="11"/>
        <v/>
      </c>
      <c r="AA40" s="35" t="str">
        <f t="shared" si="12"/>
        <v/>
      </c>
      <c r="AB40" s="35" t="str">
        <f t="shared" si="13"/>
        <v/>
      </c>
      <c r="AC40" s="35" t="str">
        <f t="shared" si="14"/>
        <v/>
      </c>
      <c r="AD40" s="35" t="str">
        <f t="shared" si="15"/>
        <v/>
      </c>
      <c r="AE40" s="35" t="str">
        <f t="shared" si="16"/>
        <v/>
      </c>
      <c r="AF40" s="35" t="str">
        <f t="shared" si="17"/>
        <v/>
      </c>
      <c r="AG40" s="35" t="str">
        <f t="shared" si="18"/>
        <v/>
      </c>
      <c r="AH40" s="35" t="str">
        <f t="shared" si="19"/>
        <v/>
      </c>
      <c r="AI40" s="35" t="str">
        <f t="shared" si="20"/>
        <v/>
      </c>
      <c r="AJ40" s="35" t="str">
        <f t="shared" si="21"/>
        <v/>
      </c>
    </row>
    <row r="41" spans="1:36" ht="13" customHeight="1">
      <c r="C41" s="2">
        <f t="shared" si="22"/>
        <v>31</v>
      </c>
      <c r="D41" s="5">
        <f t="shared" si="24"/>
        <v>3.0000000000000013</v>
      </c>
      <c r="E41" s="10">
        <f t="shared" si="5"/>
        <v>3.0000000000000013</v>
      </c>
      <c r="F41" s="8">
        <f t="shared" si="25"/>
        <v>-1.3322676295501878E-15</v>
      </c>
      <c r="G41" s="10">
        <v>0.02</v>
      </c>
      <c r="H41" s="9">
        <v>0.03</v>
      </c>
      <c r="I41" s="9">
        <v>0.03</v>
      </c>
      <c r="J41" s="9">
        <v>0.04</v>
      </c>
      <c r="K41" s="9">
        <v>0.04</v>
      </c>
      <c r="O41" s="34" t="str">
        <f t="shared" si="0"/>
        <v/>
      </c>
      <c r="P41" s="34" t="str">
        <f t="shared" si="1"/>
        <v/>
      </c>
      <c r="Q41" s="34" t="str">
        <f t="shared" si="2"/>
        <v/>
      </c>
      <c r="R41" s="34" t="str">
        <f t="shared" si="3"/>
        <v/>
      </c>
      <c r="S41" s="34" t="str">
        <f t="shared" si="4"/>
        <v/>
      </c>
      <c r="V41" s="35" t="str">
        <f t="shared" si="7"/>
        <v/>
      </c>
      <c r="W41" s="35" t="str">
        <f t="shared" si="8"/>
        <v/>
      </c>
      <c r="X41" s="36"/>
      <c r="Y41" s="35" t="str">
        <f t="shared" si="10"/>
        <v/>
      </c>
      <c r="Z41" s="35" t="str">
        <f t="shared" si="11"/>
        <v/>
      </c>
      <c r="AA41" s="36"/>
      <c r="AB41" s="35" t="str">
        <f t="shared" si="13"/>
        <v/>
      </c>
      <c r="AC41" s="35" t="str">
        <f t="shared" si="14"/>
        <v/>
      </c>
      <c r="AD41" s="36"/>
      <c r="AE41" s="35" t="str">
        <f t="shared" si="16"/>
        <v/>
      </c>
      <c r="AF41" s="35" t="str">
        <f t="shared" si="17"/>
        <v/>
      </c>
      <c r="AG41" s="36"/>
      <c r="AH41" s="35" t="str">
        <f t="shared" si="19"/>
        <v/>
      </c>
      <c r="AI41" s="35" t="str">
        <f t="shared" si="20"/>
        <v/>
      </c>
      <c r="AJ41" s="36"/>
    </row>
    <row r="42" spans="1:36" ht="13" customHeight="1"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</row>
    <row r="43" spans="1:36" ht="13" customHeight="1">
      <c r="E43" s="11"/>
      <c r="F43" s="12" t="s">
        <v>16</v>
      </c>
      <c r="G43" s="76" t="s">
        <v>34</v>
      </c>
      <c r="H43" s="76"/>
      <c r="I43" s="76"/>
      <c r="J43" s="76"/>
      <c r="K43" s="25"/>
      <c r="M43" s="31"/>
      <c r="N43" s="31" t="s">
        <v>39</v>
      </c>
      <c r="O43" s="32">
        <f>MIN(G$11:G$41)</f>
        <v>0.02</v>
      </c>
      <c r="P43" s="32">
        <f>MIN(H$11:H$41)</f>
        <v>0.03</v>
      </c>
      <c r="Q43" s="32">
        <f>MIN(I$11:I$41)</f>
        <v>0.03</v>
      </c>
      <c r="R43" s="32">
        <f>MIN(J$11:J$41)</f>
        <v>0.04</v>
      </c>
      <c r="S43" s="32">
        <f>MIN(K$11:K$41)</f>
        <v>0.04</v>
      </c>
      <c r="AJ43" s="37"/>
    </row>
    <row r="44" spans="1:36" ht="13" customHeight="1">
      <c r="E44" s="11"/>
      <c r="F44" s="12" t="s">
        <v>17</v>
      </c>
      <c r="G44" s="76" t="s">
        <v>28</v>
      </c>
      <c r="H44" s="76"/>
      <c r="I44" s="76"/>
      <c r="J44" s="76"/>
      <c r="K44" s="25"/>
      <c r="M44" s="31"/>
      <c r="N44" s="31" t="s">
        <v>53</v>
      </c>
      <c r="O44" s="40">
        <f>MIN(O11:O41)</f>
        <v>0.2</v>
      </c>
      <c r="P44" s="40">
        <f>MIN(P11:P41)</f>
        <v>0.22</v>
      </c>
      <c r="Q44" s="40">
        <f>MIN(Q11:Q41)</f>
        <v>0.24</v>
      </c>
      <c r="R44" s="40">
        <f>MIN(R11:R41)</f>
        <v>0.21</v>
      </c>
      <c r="S44" s="40">
        <f>MIN(S11:S41)</f>
        <v>0.26</v>
      </c>
      <c r="AJ44" s="37"/>
    </row>
    <row r="45" spans="1:36" ht="13" customHeight="1">
      <c r="E45" s="11"/>
      <c r="F45" s="12" t="s">
        <v>18</v>
      </c>
      <c r="G45" s="76" t="s">
        <v>27</v>
      </c>
      <c r="H45" s="76"/>
      <c r="I45" s="76"/>
      <c r="J45" s="76"/>
      <c r="K45" s="25"/>
      <c r="M45" s="31"/>
      <c r="N45" s="31" t="s">
        <v>54</v>
      </c>
      <c r="O45" s="40">
        <f>MAX(O11:O41)</f>
        <v>0.69</v>
      </c>
      <c r="P45" s="40">
        <f>MAX(P11:P41)</f>
        <v>0.98</v>
      </c>
      <c r="Q45" s="40">
        <f>MAX(Q11:Q41)</f>
        <v>1.33</v>
      </c>
      <c r="R45" s="40">
        <f>MAX(R11:R41)</f>
        <v>1.41</v>
      </c>
      <c r="S45" s="40">
        <f>MAX(S11:S41)</f>
        <v>1.41</v>
      </c>
      <c r="AJ45" s="35"/>
    </row>
    <row r="46" spans="1:36" ht="13" customHeight="1">
      <c r="A46" s="81" t="s">
        <v>8</v>
      </c>
      <c r="B46" s="82"/>
      <c r="C46" s="82"/>
      <c r="E46" s="11"/>
      <c r="F46" s="12" t="s">
        <v>22</v>
      </c>
      <c r="G46" s="76" t="s">
        <v>23</v>
      </c>
      <c r="H46" s="76"/>
      <c r="I46" s="76"/>
      <c r="J46" s="76"/>
      <c r="K46" s="25"/>
      <c r="N46" s="31" t="s">
        <v>56</v>
      </c>
      <c r="O46" s="40">
        <f>O45-O44</f>
        <v>0.48999999999999994</v>
      </c>
      <c r="P46" s="40">
        <f t="shared" ref="P46:S46" si="26">P45-P44</f>
        <v>0.76</v>
      </c>
      <c r="Q46" s="40">
        <f t="shared" si="26"/>
        <v>1.0900000000000001</v>
      </c>
      <c r="R46" s="40">
        <f t="shared" si="26"/>
        <v>1.2</v>
      </c>
      <c r="S46" s="40">
        <f t="shared" si="26"/>
        <v>1.1499999999999999</v>
      </c>
      <c r="V46" s="35">
        <f>MAX(V11:V41)</f>
        <v>1.5999999999999999</v>
      </c>
      <c r="W46" s="35">
        <f>MAX(X11:X41)</f>
        <v>0.2</v>
      </c>
      <c r="X46" s="37"/>
      <c r="Y46" s="35">
        <f>MAX(Y11:Y41)</f>
        <v>1.1999999999999995</v>
      </c>
      <c r="Z46" s="35">
        <f>MAX(AA11:AA41)</f>
        <v>0.22</v>
      </c>
      <c r="AA46" s="37"/>
      <c r="AB46" s="35">
        <f>MAX(AB11:AB41)</f>
        <v>0.89999999999999947</v>
      </c>
      <c r="AC46" s="35">
        <f>MAX(AD11:AD41)</f>
        <v>0.24</v>
      </c>
      <c r="AD46" s="37"/>
      <c r="AE46" s="35">
        <f>MAX(AE11:AE41)</f>
        <v>0.69999999999999929</v>
      </c>
      <c r="AF46" s="35">
        <f>MAX(AG11:AG41)</f>
        <v>0.21</v>
      </c>
      <c r="AG46" s="37"/>
      <c r="AH46" s="35">
        <f>MAX(AH11:AH41)</f>
        <v>0.69999999999999929</v>
      </c>
      <c r="AI46" s="35">
        <f>MAX(AJ11:AJ41)</f>
        <v>0.26</v>
      </c>
    </row>
    <row r="47" spans="1:36" ht="13" customHeight="1">
      <c r="A47" s="11"/>
      <c r="B47" s="12" t="s">
        <v>45</v>
      </c>
      <c r="C47" s="48">
        <f>(C48-1)*C49</f>
        <v>3</v>
      </c>
      <c r="E47" s="11"/>
      <c r="F47" s="12" t="s">
        <v>21</v>
      </c>
      <c r="G47" s="76" t="s">
        <v>24</v>
      </c>
      <c r="H47" s="76"/>
      <c r="I47" s="76"/>
      <c r="J47" s="76"/>
      <c r="K47" s="79" t="s">
        <v>50</v>
      </c>
      <c r="L47" s="80"/>
      <c r="N47" s="31" t="s">
        <v>55</v>
      </c>
      <c r="O47" s="27">
        <f>(COUNT(O11:O41)-1)*$C49</f>
        <v>1.4000000000000001</v>
      </c>
      <c r="P47" s="47">
        <f>(COUNT(P11:P41)-1)*$C49</f>
        <v>1.8</v>
      </c>
      <c r="Q47" s="47">
        <f>(COUNT(Q11:Q41)-1)*$C49</f>
        <v>2.1</v>
      </c>
      <c r="R47" s="47">
        <f>(COUNT(R11:R41)-1)*$C49</f>
        <v>1.9000000000000001</v>
      </c>
      <c r="S47" s="47">
        <f>(COUNT(S11:S41)-1)*$C49</f>
        <v>1.2000000000000002</v>
      </c>
      <c r="V47" s="35">
        <f>MIN(V12:V42)</f>
        <v>1.4999999999999998</v>
      </c>
      <c r="W47" s="35">
        <f>MAX(W11:W41)</f>
        <v>0.18</v>
      </c>
      <c r="X47" s="37"/>
      <c r="Y47" s="35">
        <f>MIN(Y12:Y42)</f>
        <v>1.0999999999999994</v>
      </c>
      <c r="Z47" s="35">
        <f>MAX(Z11:Z41)</f>
        <v>0.18</v>
      </c>
      <c r="AA47" s="37"/>
      <c r="AB47" s="35">
        <f>MIN(AB12:AB42)</f>
        <v>0.79999999999999938</v>
      </c>
      <c r="AC47" s="35">
        <f>MAX(AC11:AC41)</f>
        <v>0.19</v>
      </c>
      <c r="AD47" s="37"/>
      <c r="AE47" s="35">
        <f>MIN(AE12:AE42)</f>
        <v>0.5999999999999992</v>
      </c>
      <c r="AF47" s="35">
        <f>MAX(AF11:AF41)</f>
        <v>0.14000000000000001</v>
      </c>
      <c r="AG47" s="37"/>
      <c r="AH47" s="35">
        <f>MIN(AH12:AH42)</f>
        <v>0.5999999999999992</v>
      </c>
      <c r="AI47" s="35">
        <f>MAX(AI11:AI41)</f>
        <v>0.18</v>
      </c>
    </row>
    <row r="48" spans="1:36" ht="13" customHeight="1">
      <c r="A48" s="11"/>
      <c r="B48" s="12" t="s">
        <v>46</v>
      </c>
      <c r="C48" s="57">
        <v>31</v>
      </c>
      <c r="E48" s="11"/>
      <c r="F48" s="12" t="s">
        <v>19</v>
      </c>
      <c r="G48" s="76" t="s">
        <v>48</v>
      </c>
      <c r="H48" s="76"/>
      <c r="I48" s="76"/>
      <c r="J48" s="76"/>
      <c r="K48" s="26" t="s">
        <v>36</v>
      </c>
      <c r="L48" s="26" t="s">
        <v>37</v>
      </c>
      <c r="N48" s="31" t="s">
        <v>40</v>
      </c>
      <c r="O48" s="27">
        <f>O46/O47</f>
        <v>0.34999999999999992</v>
      </c>
      <c r="P48" s="49">
        <f t="shared" ref="P48:S48" si="27">P46/P47</f>
        <v>0.42222222222222222</v>
      </c>
      <c r="Q48" s="49">
        <f t="shared" si="27"/>
        <v>0.51904761904761909</v>
      </c>
      <c r="R48" s="49">
        <f t="shared" si="27"/>
        <v>0.63157894736842102</v>
      </c>
      <c r="S48" s="49">
        <f t="shared" si="27"/>
        <v>0.95833333333333315</v>
      </c>
      <c r="U48" s="31" t="s">
        <v>44</v>
      </c>
      <c r="V48" s="35">
        <f>(W48-W47)*(V46-V47)/(W46-W47)+V47</f>
        <v>1.5499999999999998</v>
      </c>
      <c r="W48" s="35">
        <f>$K$49+O$43</f>
        <v>0.19</v>
      </c>
      <c r="X48" s="35"/>
      <c r="Y48" s="35">
        <f>(Z48-Z47)*(Y46-Y47)/(Z46-Z47)+Y47</f>
        <v>1.1499999999999995</v>
      </c>
      <c r="Z48" s="35">
        <f>$K$49+P$43</f>
        <v>0.2</v>
      </c>
      <c r="AA48" s="35"/>
      <c r="AB48" s="35">
        <f>(AC48-AC47)*(AB46-AB47)/(AC46-AC47)+AB47</f>
        <v>0.8199999999999994</v>
      </c>
      <c r="AC48" s="35">
        <f>$K$49+Q$43</f>
        <v>0.2</v>
      </c>
      <c r="AD48" s="35"/>
      <c r="AE48" s="35">
        <f>(AF48-AF47)*(AE46-AE47)/(AF46-AF47)+AE47</f>
        <v>0.69999999999999929</v>
      </c>
      <c r="AF48" s="35">
        <f>$K$49+R$43</f>
        <v>0.21000000000000002</v>
      </c>
      <c r="AG48" s="35"/>
      <c r="AH48" s="35">
        <f>(AI48-AI47)*(AH46-AH47)/(AI46-AI47)+AH47</f>
        <v>0.63749999999999929</v>
      </c>
      <c r="AI48" s="35">
        <f>$K$49+S$43</f>
        <v>0.21000000000000002</v>
      </c>
    </row>
    <row r="49" spans="1:12" ht="13" customHeight="1">
      <c r="A49" s="11"/>
      <c r="B49" s="12" t="s">
        <v>47</v>
      </c>
      <c r="C49" s="48">
        <f>IF(C48=21,X1,X2)</f>
        <v>0.1</v>
      </c>
      <c r="E49" s="11"/>
      <c r="F49" s="12" t="s">
        <v>20</v>
      </c>
      <c r="G49" s="75">
        <v>39057</v>
      </c>
      <c r="H49" s="75"/>
      <c r="I49" s="75"/>
      <c r="J49" s="75"/>
      <c r="K49" s="58">
        <v>0.17</v>
      </c>
      <c r="L49" s="59">
        <v>1.37</v>
      </c>
    </row>
  </sheetData>
  <mergeCells count="20">
    <mergeCell ref="G49:J49"/>
    <mergeCell ref="G45:J45"/>
    <mergeCell ref="A4:L5"/>
    <mergeCell ref="A3:L3"/>
    <mergeCell ref="G9:K9"/>
    <mergeCell ref="G46:J46"/>
    <mergeCell ref="G47:J47"/>
    <mergeCell ref="G48:J48"/>
    <mergeCell ref="G43:J43"/>
    <mergeCell ref="G44:J44"/>
    <mergeCell ref="K47:L47"/>
    <mergeCell ref="A46:C46"/>
    <mergeCell ref="Y9:AA9"/>
    <mergeCell ref="AB9:AD9"/>
    <mergeCell ref="AE9:AG9"/>
    <mergeCell ref="AH9:AJ9"/>
    <mergeCell ref="A1:L2"/>
    <mergeCell ref="E8:F8"/>
    <mergeCell ref="G8:K8"/>
    <mergeCell ref="V9:X9"/>
  </mergeCells>
  <phoneticPr fontId="1" type="noConversion"/>
  <conditionalFormatting sqref="F32:F41">
    <cfRule type="cellIs" dxfId="0" priority="0" stopIfTrue="1" operator="equal">
      <formula>0</formula>
    </cfRule>
  </conditionalFormatting>
  <dataValidations count="1">
    <dataValidation type="list" allowBlank="1" showInputMessage="1" showErrorMessage="1" sqref="C48">
      <formula1>$W$1:$W$2</formula1>
    </dataValidation>
  </dataValidations>
  <printOptions horizontalCentered="1"/>
  <pageMargins left="1.25" right="0.75" top="1" bottom="1" header="0.5" footer="0.5"/>
  <pageSetup orientation="portrait" horizontalDpi="4294967292" verticalDpi="4294967292"/>
  <legacy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zoomScaleNormal="125" zoomScalePageLayoutView="125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/>
      <c r="N1"/>
      <c r="O1"/>
      <c r="P1"/>
      <c r="Q1"/>
      <c r="R1"/>
      <c r="S1"/>
      <c r="T1"/>
      <c r="U1"/>
      <c r="V1"/>
      <c r="W1"/>
      <c r="X1"/>
    </row>
    <row r="2" spans="1:24" ht="13" customHeight="1">
      <c r="A2" s="69" t="str">
        <f>CONCATENATE('Input Data'!G10," minutes")</f>
        <v>4 minutes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/>
      <c r="N2"/>
      <c r="O2"/>
      <c r="P2"/>
      <c r="Q2"/>
      <c r="R2"/>
      <c r="S2"/>
      <c r="T2"/>
      <c r="U2"/>
      <c r="V2"/>
      <c r="W2"/>
      <c r="X2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/>
      <c r="N3"/>
      <c r="O3"/>
      <c r="P3"/>
      <c r="Q3"/>
      <c r="R3"/>
      <c r="S3"/>
      <c r="T3"/>
      <c r="U3"/>
      <c r="V3"/>
      <c r="W3"/>
      <c r="X3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/>
      <c r="N4"/>
      <c r="O4"/>
      <c r="P4"/>
      <c r="Q4"/>
      <c r="R4"/>
      <c r="S4"/>
      <c r="T4"/>
      <c r="U4"/>
      <c r="V4"/>
      <c r="W4"/>
      <c r="X4"/>
    </row>
    <row r="5" spans="1:24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/>
      <c r="N5"/>
      <c r="O5"/>
      <c r="P5"/>
      <c r="Q5"/>
      <c r="R5"/>
      <c r="S5"/>
      <c r="T5"/>
      <c r="U5"/>
      <c r="V5"/>
      <c r="W5"/>
      <c r="X5"/>
    </row>
    <row r="6" spans="1:24" ht="13" customHeight="1">
      <c r="M6"/>
      <c r="N6"/>
      <c r="O6"/>
      <c r="P6"/>
      <c r="Q6"/>
      <c r="R6"/>
      <c r="S6"/>
      <c r="T6"/>
      <c r="U6"/>
      <c r="V6"/>
      <c r="W6"/>
      <c r="X6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/>
      <c r="N7"/>
      <c r="O7"/>
      <c r="P7"/>
      <c r="Q7"/>
      <c r="R7"/>
      <c r="S7"/>
      <c r="T7"/>
      <c r="U7"/>
      <c r="V7"/>
      <c r="W7"/>
      <c r="X7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/>
      <c r="N8"/>
      <c r="O8"/>
      <c r="P8"/>
      <c r="Q8"/>
      <c r="R8"/>
      <c r="S8"/>
      <c r="T8"/>
      <c r="U8"/>
      <c r="V8"/>
      <c r="W8"/>
      <c r="X8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/>
      <c r="N9"/>
      <c r="O9"/>
      <c r="P9"/>
      <c r="Q9"/>
      <c r="R9"/>
      <c r="S9"/>
      <c r="T9"/>
      <c r="U9"/>
      <c r="V9"/>
      <c r="W9"/>
      <c r="X9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/>
      <c r="N10"/>
      <c r="O10"/>
      <c r="P10"/>
      <c r="Q10"/>
      <c r="R10"/>
      <c r="S10"/>
      <c r="T10"/>
      <c r="U10"/>
      <c r="V10"/>
      <c r="W10"/>
      <c r="X1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/>
      <c r="N11"/>
      <c r="O11"/>
      <c r="P11"/>
      <c r="Q11"/>
      <c r="R11"/>
      <c r="S11"/>
      <c r="T11"/>
      <c r="U11"/>
      <c r="V11"/>
      <c r="W11"/>
      <c r="X11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/>
      <c r="N17"/>
      <c r="O17"/>
      <c r="P17"/>
      <c r="Q17"/>
      <c r="R17"/>
      <c r="S17"/>
      <c r="T17"/>
      <c r="U17"/>
      <c r="V17"/>
      <c r="W17"/>
      <c r="X17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/>
      <c r="N18"/>
      <c r="O18"/>
      <c r="P18"/>
      <c r="Q18"/>
      <c r="R18"/>
      <c r="S18"/>
      <c r="T18"/>
      <c r="U18"/>
      <c r="V18"/>
      <c r="W18"/>
      <c r="X18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/>
      <c r="N19"/>
      <c r="O19"/>
      <c r="P19"/>
      <c r="Q19"/>
      <c r="R19"/>
      <c r="S19"/>
      <c r="T19"/>
      <c r="U19"/>
      <c r="V19"/>
      <c r="W19"/>
      <c r="X19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/>
      <c r="N20"/>
      <c r="O20"/>
      <c r="P20"/>
      <c r="Q20"/>
      <c r="R20"/>
      <c r="S20"/>
      <c r="T20"/>
      <c r="U20"/>
      <c r="V20"/>
      <c r="W20"/>
      <c r="X2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/>
      <c r="N21"/>
      <c r="O21"/>
      <c r="P21"/>
      <c r="Q21"/>
      <c r="R21"/>
      <c r="S21"/>
      <c r="T21"/>
      <c r="U21"/>
      <c r="V21"/>
      <c r="W21"/>
      <c r="X21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/>
      <c r="N22"/>
      <c r="O22"/>
      <c r="P22"/>
      <c r="Q22"/>
      <c r="R22"/>
      <c r="S22"/>
      <c r="T22"/>
      <c r="U22"/>
      <c r="V22"/>
      <c r="W22"/>
      <c r="X22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/>
      <c r="N23"/>
      <c r="O23"/>
      <c r="P23"/>
      <c r="Q23"/>
      <c r="R23"/>
      <c r="S23"/>
      <c r="T23"/>
      <c r="U23"/>
      <c r="V23"/>
      <c r="W23"/>
      <c r="X23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/>
      <c r="N24"/>
      <c r="O24"/>
      <c r="P24"/>
      <c r="Q24"/>
      <c r="R24"/>
      <c r="S24"/>
      <c r="T24"/>
      <c r="U24"/>
      <c r="V24"/>
      <c r="W24"/>
      <c r="X24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/>
      <c r="N25"/>
      <c r="O25"/>
      <c r="P25"/>
      <c r="Q25"/>
      <c r="R25"/>
      <c r="S25"/>
      <c r="T25"/>
      <c r="U25"/>
      <c r="V25"/>
      <c r="W25"/>
      <c r="X25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/>
      <c r="N26"/>
      <c r="O26"/>
      <c r="P26"/>
      <c r="Q26"/>
      <c r="R26"/>
      <c r="S26"/>
      <c r="T26"/>
      <c r="U26"/>
      <c r="V26"/>
      <c r="W26"/>
      <c r="X26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/>
      <c r="N27"/>
      <c r="O27"/>
      <c r="P27"/>
      <c r="Q27"/>
      <c r="R27"/>
      <c r="S27"/>
      <c r="T27"/>
      <c r="U27"/>
      <c r="V27"/>
      <c r="W27"/>
      <c r="X27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/>
      <c r="N28"/>
      <c r="O28"/>
      <c r="P28"/>
      <c r="Q28"/>
      <c r="R28"/>
      <c r="S28"/>
      <c r="T28"/>
      <c r="U28"/>
      <c r="V28"/>
      <c r="W28"/>
      <c r="X28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/>
      <c r="N29"/>
      <c r="O29"/>
      <c r="P29"/>
      <c r="Q29"/>
      <c r="R29"/>
      <c r="S29"/>
      <c r="T29"/>
      <c r="U29"/>
      <c r="V29"/>
      <c r="W29"/>
      <c r="X29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/>
      <c r="N30"/>
      <c r="O30"/>
      <c r="P30"/>
      <c r="Q30"/>
      <c r="R30"/>
      <c r="S30"/>
      <c r="T30"/>
      <c r="U30"/>
      <c r="V30"/>
      <c r="W30"/>
      <c r="X3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/>
      <c r="N31"/>
      <c r="O31"/>
      <c r="P31"/>
      <c r="Q31"/>
      <c r="R31"/>
      <c r="S31"/>
      <c r="T31"/>
      <c r="U31"/>
      <c r="V31"/>
      <c r="W31"/>
      <c r="X31"/>
    </row>
    <row r="32" spans="1:24" ht="13" customHeight="1">
      <c r="J32" s="7"/>
      <c r="K32" s="7"/>
      <c r="L32" s="7"/>
      <c r="M32"/>
      <c r="N32"/>
      <c r="O32"/>
      <c r="P32"/>
      <c r="Q32"/>
      <c r="R32"/>
      <c r="S32"/>
      <c r="T32"/>
      <c r="U32"/>
      <c r="V32"/>
      <c r="W32"/>
      <c r="X32"/>
    </row>
    <row r="33" spans="1:24" ht="13" customHeight="1">
      <c r="J33" s="7"/>
      <c r="K33" s="7"/>
      <c r="L33" s="7"/>
      <c r="M33"/>
      <c r="N33"/>
      <c r="O33"/>
      <c r="P33"/>
      <c r="Q33"/>
      <c r="R33"/>
      <c r="S33"/>
      <c r="T33"/>
      <c r="U33"/>
      <c r="V33"/>
      <c r="W33"/>
      <c r="X33"/>
    </row>
    <row r="34" spans="1:24" ht="13" customHeight="1">
      <c r="J34" s="7"/>
      <c r="K34" s="7"/>
      <c r="L34" s="7"/>
      <c r="M34"/>
      <c r="N34"/>
      <c r="O34"/>
      <c r="P34"/>
      <c r="Q34"/>
      <c r="R34"/>
      <c r="S34"/>
      <c r="T34"/>
      <c r="U34"/>
      <c r="V34"/>
      <c r="W34"/>
      <c r="X34"/>
    </row>
    <row r="35" spans="1:24" ht="13" customHeight="1">
      <c r="J35" s="7"/>
      <c r="K35" s="7"/>
      <c r="L35" s="7"/>
      <c r="M35"/>
      <c r="N35"/>
      <c r="O35"/>
      <c r="P35"/>
      <c r="Q35"/>
      <c r="R35"/>
      <c r="S35"/>
      <c r="T35"/>
      <c r="U35"/>
      <c r="V35"/>
      <c r="W35"/>
      <c r="X35"/>
    </row>
    <row r="36" spans="1:24" ht="13" customHeight="1">
      <c r="J36" s="7"/>
      <c r="K36" s="7"/>
      <c r="L36" s="7"/>
      <c r="M36"/>
      <c r="N36"/>
      <c r="O36"/>
      <c r="P36"/>
      <c r="Q36"/>
      <c r="R36"/>
      <c r="S36"/>
      <c r="T36"/>
      <c r="U36"/>
      <c r="V36"/>
      <c r="W36"/>
      <c r="X36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/>
      <c r="N37"/>
      <c r="O37"/>
      <c r="P37"/>
      <c r="Q37"/>
      <c r="R37"/>
      <c r="S37"/>
      <c r="T37"/>
      <c r="U37"/>
      <c r="V37"/>
      <c r="W37"/>
      <c r="X37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/>
      <c r="N38"/>
      <c r="O38"/>
      <c r="P38"/>
      <c r="Q38"/>
      <c r="R38"/>
      <c r="S38"/>
      <c r="T38"/>
      <c r="U38"/>
      <c r="V38"/>
      <c r="W38"/>
      <c r="X38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/>
      <c r="N39"/>
      <c r="O39"/>
      <c r="P39"/>
      <c r="Q39"/>
      <c r="R39"/>
      <c r="S39"/>
      <c r="T39"/>
      <c r="U39"/>
      <c r="V39"/>
      <c r="W39"/>
      <c r="X39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/>
      <c r="N40"/>
      <c r="O40"/>
      <c r="P40"/>
      <c r="Q40"/>
      <c r="R40"/>
      <c r="S40"/>
      <c r="T40"/>
      <c r="U40"/>
      <c r="V40"/>
      <c r="W40"/>
      <c r="X40"/>
    </row>
    <row r="41" spans="1:24" ht="13" customHeight="1">
      <c r="A41" s="7"/>
      <c r="B41" s="7"/>
      <c r="C41" s="7"/>
      <c r="D41" s="7"/>
      <c r="E41" s="7"/>
      <c r="F41" s="7"/>
      <c r="G41" s="7"/>
      <c r="I41" s="55"/>
      <c r="J41" s="55"/>
      <c r="K41" s="16" t="s">
        <v>57</v>
      </c>
      <c r="L41" s="16" t="s">
        <v>58</v>
      </c>
      <c r="M41"/>
      <c r="N41"/>
      <c r="O41"/>
      <c r="P41"/>
      <c r="Q41"/>
      <c r="R41"/>
      <c r="S41"/>
      <c r="T41"/>
      <c r="U41"/>
      <c r="V41"/>
      <c r="W41"/>
      <c r="X41"/>
    </row>
    <row r="42" spans="1:24" ht="13" customHeight="1">
      <c r="I42" s="23"/>
      <c r="J42" s="15" t="s">
        <v>64</v>
      </c>
      <c r="K42" s="21">
        <f>'Input Data'!O43</f>
        <v>0.02</v>
      </c>
      <c r="L42" s="53"/>
      <c r="M42"/>
      <c r="N42" s="28">
        <f>$K$45</f>
        <v>1.5499999999999998</v>
      </c>
      <c r="O42" s="28">
        <f>$K$43-0.25</f>
        <v>-0.06</v>
      </c>
      <c r="P42"/>
      <c r="Q42" s="28">
        <f>$K$45</f>
        <v>1.5499999999999998</v>
      </c>
      <c r="R42" s="28">
        <f>$K$43-0.05</f>
        <v>0.14000000000000001</v>
      </c>
      <c r="S42"/>
      <c r="T42"/>
      <c r="U42"/>
      <c r="V42"/>
      <c r="W42"/>
      <c r="X42"/>
    </row>
    <row r="43" spans="1:24" ht="13" customHeight="1">
      <c r="I43" s="23"/>
      <c r="J43" s="15" t="s">
        <v>0</v>
      </c>
      <c r="K43" s="21">
        <f>'Input Data'!K49+K42</f>
        <v>0.19</v>
      </c>
      <c r="L43" s="53"/>
      <c r="M43"/>
      <c r="N43" s="28">
        <f>$K$45</f>
        <v>1.5499999999999998</v>
      </c>
      <c r="O43" s="28">
        <f>$K$43+0.25</f>
        <v>0.44</v>
      </c>
      <c r="P43"/>
      <c r="Q43" s="28">
        <f>$K$45</f>
        <v>1.5499999999999998</v>
      </c>
      <c r="R43" s="28">
        <f>$K$43+0.05</f>
        <v>0.24</v>
      </c>
      <c r="S43"/>
      <c r="T43"/>
      <c r="U43"/>
      <c r="V43"/>
      <c r="W43"/>
      <c r="X43"/>
    </row>
    <row r="44" spans="1:24" ht="13" customHeight="1">
      <c r="I44" s="23"/>
      <c r="J44" s="15" t="s">
        <v>1</v>
      </c>
      <c r="K44" s="21">
        <f>'Input Data'!L49+K42</f>
        <v>1.3900000000000001</v>
      </c>
      <c r="L44" s="53"/>
      <c r="M44"/>
      <c r="N44" s="28">
        <f>$K$45-0.25</f>
        <v>1.2999999999999998</v>
      </c>
      <c r="O44" s="28">
        <f>$K$43</f>
        <v>0.19</v>
      </c>
      <c r="P44"/>
      <c r="Q44" s="28">
        <f>$K$45-0.05</f>
        <v>1.4999999999999998</v>
      </c>
      <c r="R44" s="28">
        <f>$K$43</f>
        <v>0.19</v>
      </c>
      <c r="S44"/>
      <c r="T44"/>
      <c r="U44"/>
      <c r="V44"/>
      <c r="W44"/>
      <c r="X44"/>
    </row>
    <row r="45" spans="1:24" ht="13" customHeight="1">
      <c r="D45" s="7"/>
      <c r="E45" s="7"/>
      <c r="I45" s="23"/>
      <c r="J45" s="15" t="s">
        <v>2</v>
      </c>
      <c r="K45" s="21">
        <f>'Input Data'!V48</f>
        <v>1.5499999999999998</v>
      </c>
      <c r="L45" s="53"/>
      <c r="M45"/>
      <c r="N45" s="28">
        <f>$K$45+0.25</f>
        <v>1.7999999999999998</v>
      </c>
      <c r="O45" s="28">
        <f>$K$43</f>
        <v>0.19</v>
      </c>
      <c r="P45"/>
      <c r="Q45" s="28">
        <f>$K$45+0.05</f>
        <v>1.5999999999999999</v>
      </c>
      <c r="R45" s="28">
        <f>$K$43</f>
        <v>0.19</v>
      </c>
      <c r="S45"/>
      <c r="T45"/>
      <c r="U45"/>
      <c r="V45"/>
      <c r="W45"/>
      <c r="X45"/>
    </row>
    <row r="46" spans="1:24" ht="13" customHeight="1">
      <c r="I46" s="23"/>
      <c r="J46" s="15" t="s">
        <v>3</v>
      </c>
      <c r="K46" s="21">
        <f>K45+K47</f>
        <v>4.9785714285714295</v>
      </c>
      <c r="L46" s="53">
        <f>K45+L47</f>
        <v>4.9785714285714295</v>
      </c>
      <c r="M46"/>
      <c r="N46" s="28">
        <f>L$46</f>
        <v>4.9785714285714295</v>
      </c>
      <c r="O46" s="28">
        <f>K$44+0.25</f>
        <v>1.6400000000000001</v>
      </c>
      <c r="P46"/>
      <c r="Q46"/>
      <c r="R46"/>
      <c r="S46"/>
      <c r="T46"/>
      <c r="U46"/>
      <c r="V46"/>
      <c r="W46"/>
      <c r="X46"/>
    </row>
    <row r="47" spans="1:24" ht="13" customHeight="1">
      <c r="I47" s="23"/>
      <c r="J47" s="15" t="s">
        <v>4</v>
      </c>
      <c r="K47" s="21">
        <f>(K44-K43)/K48</f>
        <v>3.4285714285714297</v>
      </c>
      <c r="L47" s="53">
        <f>(K44-K43)/L48</f>
        <v>3.4285714285714297</v>
      </c>
      <c r="M47"/>
      <c r="N47" s="28">
        <f>L$46</f>
        <v>4.9785714285714295</v>
      </c>
      <c r="O47" s="28">
        <f>K$44-0.25</f>
        <v>1.1400000000000001</v>
      </c>
      <c r="P47"/>
      <c r="Q47"/>
      <c r="R47"/>
      <c r="S47"/>
      <c r="T47"/>
      <c r="U47"/>
      <c r="V47"/>
      <c r="W47"/>
      <c r="X47"/>
    </row>
    <row r="48" spans="1:24" ht="13" customHeight="1">
      <c r="A48"/>
      <c r="B48"/>
      <c r="I48" s="23"/>
      <c r="J48" s="15" t="s">
        <v>5</v>
      </c>
      <c r="K48" s="21">
        <f>'Input Data'!O48</f>
        <v>0.34999999999999992</v>
      </c>
      <c r="L48" s="56">
        <f>K48</f>
        <v>0.34999999999999992</v>
      </c>
      <c r="M48"/>
      <c r="N48" s="28">
        <f>L$46-0.25</f>
        <v>4.7285714285714295</v>
      </c>
      <c r="O48" s="28">
        <f>K$44</f>
        <v>1.3900000000000001</v>
      </c>
      <c r="P48"/>
      <c r="Q48"/>
      <c r="R48"/>
      <c r="S48"/>
      <c r="T48"/>
      <c r="U48"/>
      <c r="V48"/>
      <c r="W48"/>
      <c r="X48"/>
    </row>
    <row r="49" spans="1:24" ht="13" customHeight="1">
      <c r="A49"/>
      <c r="B49"/>
      <c r="I49" s="23"/>
      <c r="J49" s="15" t="s">
        <v>6</v>
      </c>
      <c r="K49" s="52">
        <f>(2.1-(1.2/K48))/0.3</f>
        <v>-4.4285714285714306</v>
      </c>
      <c r="L49" s="54">
        <f>(2.1-(1.2/L48))/0.3</f>
        <v>-4.4285714285714306</v>
      </c>
      <c r="M49"/>
      <c r="N49" s="28">
        <f>L$46+0.25</f>
        <v>5.2285714285714295</v>
      </c>
      <c r="O49" s="28">
        <f>K$44</f>
        <v>1.3900000000000001</v>
      </c>
      <c r="P49"/>
      <c r="Q49"/>
      <c r="R49"/>
      <c r="S49"/>
      <c r="T49"/>
      <c r="U49"/>
      <c r="V49"/>
      <c r="W49"/>
      <c r="X49"/>
    </row>
    <row r="50" spans="1:24" ht="13" customHeight="1">
      <c r="F50" s="24"/>
      <c r="G50"/>
      <c r="K50" s="51"/>
      <c r="L50" s="51"/>
    </row>
  </sheetData>
  <mergeCells count="2">
    <mergeCell ref="A1:L1"/>
    <mergeCell ref="A2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zoomScaleNormal="91" zoomScalePageLayoutView="91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/>
      <c r="N1"/>
      <c r="O1"/>
      <c r="P1"/>
      <c r="Q1"/>
      <c r="R1"/>
      <c r="S1"/>
      <c r="T1"/>
      <c r="U1"/>
      <c r="V1"/>
      <c r="W1"/>
      <c r="X1"/>
    </row>
    <row r="2" spans="1:24" ht="13" customHeight="1">
      <c r="A2" s="69" t="str">
        <f>CONCATENATE('Input Data'!H10," minutes")</f>
        <v>5.5 minutes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/>
      <c r="N2"/>
      <c r="O2"/>
      <c r="P2"/>
      <c r="Q2"/>
      <c r="R2"/>
      <c r="S2"/>
      <c r="T2"/>
      <c r="U2"/>
      <c r="V2"/>
      <c r="W2"/>
      <c r="X2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/>
      <c r="N3"/>
      <c r="O3"/>
      <c r="P3"/>
      <c r="Q3"/>
      <c r="R3"/>
      <c r="S3"/>
      <c r="T3"/>
      <c r="U3"/>
      <c r="V3"/>
      <c r="W3"/>
      <c r="X3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/>
      <c r="N4"/>
      <c r="O4"/>
      <c r="P4"/>
      <c r="Q4"/>
      <c r="R4"/>
      <c r="S4"/>
      <c r="T4"/>
      <c r="U4"/>
      <c r="V4"/>
      <c r="W4"/>
      <c r="X4"/>
    </row>
    <row r="5" spans="1:24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/>
      <c r="N5"/>
      <c r="O5"/>
      <c r="P5"/>
      <c r="Q5"/>
      <c r="R5"/>
      <c r="S5"/>
      <c r="T5"/>
      <c r="U5"/>
      <c r="V5"/>
      <c r="W5"/>
      <c r="X5"/>
    </row>
    <row r="6" spans="1:24" ht="13" customHeight="1">
      <c r="M6"/>
      <c r="N6"/>
      <c r="O6"/>
      <c r="P6"/>
      <c r="Q6"/>
      <c r="R6"/>
      <c r="S6"/>
      <c r="T6"/>
      <c r="U6"/>
      <c r="V6"/>
      <c r="W6"/>
      <c r="X6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/>
      <c r="N7"/>
      <c r="O7"/>
      <c r="P7"/>
      <c r="Q7"/>
      <c r="R7"/>
      <c r="S7"/>
      <c r="T7"/>
      <c r="U7"/>
      <c r="V7"/>
      <c r="W7"/>
      <c r="X7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/>
      <c r="N8"/>
      <c r="O8"/>
      <c r="P8"/>
      <c r="Q8"/>
      <c r="R8"/>
      <c r="S8"/>
      <c r="T8"/>
      <c r="U8"/>
      <c r="V8"/>
      <c r="W8"/>
      <c r="X8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/>
      <c r="N9"/>
      <c r="O9"/>
      <c r="P9"/>
      <c r="Q9"/>
      <c r="R9"/>
      <c r="S9"/>
      <c r="T9"/>
      <c r="U9"/>
      <c r="V9"/>
      <c r="W9"/>
      <c r="X9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/>
      <c r="N10"/>
      <c r="O10"/>
      <c r="P10"/>
      <c r="Q10"/>
      <c r="R10"/>
      <c r="S10"/>
      <c r="T10"/>
      <c r="U10"/>
      <c r="V10"/>
      <c r="W10"/>
      <c r="X1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/>
      <c r="N11"/>
      <c r="O11"/>
      <c r="P11"/>
      <c r="Q11"/>
      <c r="R11"/>
      <c r="S11"/>
      <c r="T11"/>
      <c r="U11"/>
      <c r="V11"/>
      <c r="W11"/>
      <c r="X11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/>
      <c r="N17"/>
      <c r="O17"/>
      <c r="P17"/>
      <c r="Q17"/>
      <c r="R17"/>
      <c r="S17"/>
      <c r="T17"/>
      <c r="U17"/>
      <c r="V17"/>
      <c r="W17"/>
      <c r="X17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/>
      <c r="N18"/>
      <c r="O18"/>
      <c r="P18"/>
      <c r="Q18"/>
      <c r="R18"/>
      <c r="S18"/>
      <c r="T18"/>
      <c r="U18"/>
      <c r="V18"/>
      <c r="W18"/>
      <c r="X18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/>
      <c r="N19"/>
      <c r="O19"/>
      <c r="P19"/>
      <c r="Q19"/>
      <c r="R19"/>
      <c r="S19"/>
      <c r="T19"/>
      <c r="U19"/>
      <c r="V19"/>
      <c r="W19"/>
      <c r="X19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/>
      <c r="N20"/>
      <c r="O20"/>
      <c r="P20"/>
      <c r="Q20"/>
      <c r="R20"/>
      <c r="S20"/>
      <c r="T20"/>
      <c r="U20"/>
      <c r="V20"/>
      <c r="W20"/>
      <c r="X2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/>
      <c r="N21"/>
      <c r="O21"/>
      <c r="P21"/>
      <c r="Q21"/>
      <c r="R21"/>
      <c r="S21"/>
      <c r="T21"/>
      <c r="U21"/>
      <c r="V21"/>
      <c r="W21"/>
      <c r="X21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/>
      <c r="N22"/>
      <c r="O22"/>
      <c r="P22"/>
      <c r="Q22"/>
      <c r="R22"/>
      <c r="S22"/>
      <c r="T22"/>
      <c r="U22"/>
      <c r="V22"/>
      <c r="W22"/>
      <c r="X22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/>
      <c r="N23"/>
      <c r="O23"/>
      <c r="P23"/>
      <c r="Q23"/>
      <c r="R23"/>
      <c r="S23"/>
      <c r="T23"/>
      <c r="U23"/>
      <c r="V23"/>
      <c r="W23"/>
      <c r="X23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/>
      <c r="N24"/>
      <c r="O24"/>
      <c r="P24"/>
      <c r="Q24"/>
      <c r="R24"/>
      <c r="S24"/>
      <c r="T24"/>
      <c r="U24"/>
      <c r="V24"/>
      <c r="W24"/>
      <c r="X24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/>
      <c r="N25"/>
      <c r="O25"/>
      <c r="P25"/>
      <c r="Q25"/>
      <c r="R25"/>
      <c r="S25"/>
      <c r="T25"/>
      <c r="U25"/>
      <c r="V25"/>
      <c r="W25"/>
      <c r="X25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/>
      <c r="N26"/>
      <c r="O26"/>
      <c r="P26"/>
      <c r="Q26"/>
      <c r="R26"/>
      <c r="S26"/>
      <c r="T26"/>
      <c r="U26"/>
      <c r="V26"/>
      <c r="W26"/>
      <c r="X26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/>
      <c r="N27"/>
      <c r="O27"/>
      <c r="P27"/>
      <c r="Q27"/>
      <c r="R27"/>
      <c r="S27"/>
      <c r="T27"/>
      <c r="U27"/>
      <c r="V27"/>
      <c r="W27"/>
      <c r="X27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/>
      <c r="N28"/>
      <c r="O28"/>
      <c r="P28"/>
      <c r="Q28"/>
      <c r="R28"/>
      <c r="S28"/>
      <c r="T28"/>
      <c r="U28"/>
      <c r="V28"/>
      <c r="W28"/>
      <c r="X28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/>
      <c r="N29"/>
      <c r="O29"/>
      <c r="P29"/>
      <c r="Q29"/>
      <c r="R29"/>
      <c r="S29"/>
      <c r="T29"/>
      <c r="U29"/>
      <c r="V29"/>
      <c r="W29"/>
      <c r="X29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/>
      <c r="N30"/>
      <c r="O30"/>
      <c r="P30"/>
      <c r="Q30"/>
      <c r="R30"/>
      <c r="S30"/>
      <c r="T30"/>
      <c r="U30"/>
      <c r="V30"/>
      <c r="W30"/>
      <c r="X3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/>
      <c r="N31"/>
      <c r="O31"/>
      <c r="P31"/>
      <c r="Q31"/>
      <c r="R31"/>
      <c r="S31"/>
      <c r="T31"/>
      <c r="U31"/>
      <c r="V31"/>
      <c r="W31"/>
      <c r="X31"/>
    </row>
    <row r="32" spans="1:24" ht="13" customHeight="1">
      <c r="J32" s="7"/>
      <c r="K32" s="7"/>
      <c r="L32" s="7"/>
      <c r="M32"/>
      <c r="N32"/>
      <c r="O32"/>
      <c r="P32"/>
      <c r="Q32"/>
      <c r="R32"/>
      <c r="S32"/>
      <c r="T32"/>
      <c r="U32"/>
      <c r="V32"/>
      <c r="W32"/>
      <c r="X32"/>
    </row>
    <row r="33" spans="1:24" ht="13" customHeight="1">
      <c r="J33" s="7"/>
      <c r="K33" s="7"/>
      <c r="L33" s="7"/>
      <c r="M33"/>
      <c r="N33"/>
      <c r="O33"/>
      <c r="P33"/>
      <c r="Q33"/>
      <c r="R33"/>
      <c r="S33"/>
      <c r="T33"/>
      <c r="U33"/>
      <c r="V33"/>
      <c r="W33"/>
      <c r="X33"/>
    </row>
    <row r="34" spans="1:24" ht="13" customHeight="1">
      <c r="J34" s="7"/>
      <c r="K34" s="7"/>
      <c r="L34" s="7"/>
      <c r="M34"/>
      <c r="N34"/>
      <c r="O34"/>
      <c r="P34"/>
      <c r="Q34"/>
      <c r="R34"/>
      <c r="S34"/>
      <c r="T34"/>
      <c r="U34"/>
      <c r="V34"/>
      <c r="W34"/>
      <c r="X34"/>
    </row>
    <row r="35" spans="1:24" ht="13" customHeight="1">
      <c r="J35" s="7"/>
      <c r="K35" s="7"/>
      <c r="L35" s="7"/>
      <c r="M35"/>
      <c r="N35"/>
      <c r="O35"/>
      <c r="P35"/>
      <c r="Q35"/>
      <c r="R35"/>
      <c r="S35"/>
      <c r="T35"/>
      <c r="U35"/>
      <c r="V35"/>
      <c r="W35"/>
      <c r="X35"/>
    </row>
    <row r="36" spans="1:24" ht="13" customHeight="1">
      <c r="J36" s="7"/>
      <c r="K36" s="7"/>
      <c r="L36" s="7"/>
      <c r="M36"/>
      <c r="N36"/>
      <c r="O36"/>
      <c r="P36"/>
      <c r="Q36"/>
      <c r="R36"/>
      <c r="S36"/>
      <c r="T36"/>
      <c r="U36"/>
      <c r="V36"/>
      <c r="W36"/>
      <c r="X36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/>
      <c r="N37"/>
      <c r="O37"/>
      <c r="P37"/>
      <c r="Q37"/>
      <c r="R37"/>
      <c r="S37"/>
      <c r="T37"/>
      <c r="U37"/>
      <c r="V37"/>
      <c r="W37"/>
      <c r="X37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/>
      <c r="N38"/>
      <c r="O38"/>
      <c r="P38"/>
      <c r="Q38"/>
      <c r="R38"/>
      <c r="S38"/>
      <c r="T38"/>
      <c r="U38"/>
      <c r="V38"/>
      <c r="W38"/>
      <c r="X38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/>
      <c r="N39"/>
      <c r="O39"/>
      <c r="P39"/>
      <c r="Q39"/>
      <c r="R39"/>
      <c r="S39"/>
      <c r="T39"/>
      <c r="U39"/>
      <c r="V39"/>
      <c r="W39"/>
      <c r="X39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/>
      <c r="N40"/>
      <c r="O40"/>
      <c r="P40"/>
      <c r="Q40"/>
      <c r="R40"/>
      <c r="S40"/>
      <c r="T40"/>
      <c r="U40"/>
      <c r="V40"/>
      <c r="W40"/>
      <c r="X40"/>
    </row>
    <row r="41" spans="1:24" ht="13" customHeight="1">
      <c r="A41" s="7"/>
      <c r="B41" s="7"/>
      <c r="C41" s="7"/>
      <c r="D41" s="7"/>
      <c r="E41" s="7"/>
      <c r="F41" s="7"/>
      <c r="G41" s="7"/>
      <c r="I41" s="55"/>
      <c r="J41" s="55"/>
      <c r="K41" s="16" t="s">
        <v>57</v>
      </c>
      <c r="L41" s="16" t="s">
        <v>58</v>
      </c>
      <c r="M41"/>
      <c r="N41"/>
      <c r="O41"/>
      <c r="P41"/>
      <c r="Q41"/>
      <c r="R41"/>
      <c r="S41"/>
      <c r="T41"/>
      <c r="U41"/>
      <c r="V41"/>
      <c r="W41"/>
      <c r="X41"/>
    </row>
    <row r="42" spans="1:24" ht="13" customHeight="1">
      <c r="I42" s="23"/>
      <c r="J42" s="15" t="s">
        <v>64</v>
      </c>
      <c r="K42" s="17">
        <f>'Input Data'!P43</f>
        <v>0.03</v>
      </c>
      <c r="L42" s="53"/>
      <c r="M42"/>
      <c r="N42" s="28">
        <f>$K$45</f>
        <v>1.1499999999999995</v>
      </c>
      <c r="O42" s="28">
        <f>$K$43-0.25</f>
        <v>-4.9999999999999989E-2</v>
      </c>
      <c r="P42"/>
      <c r="Q42" s="28">
        <f>$K$45</f>
        <v>1.1499999999999995</v>
      </c>
      <c r="R42" s="28">
        <f>$K$43-0.05</f>
        <v>0.15000000000000002</v>
      </c>
      <c r="S42"/>
      <c r="T42"/>
      <c r="U42"/>
      <c r="V42"/>
      <c r="W42"/>
      <c r="X42"/>
    </row>
    <row r="43" spans="1:24" ht="13" customHeight="1">
      <c r="I43" s="23"/>
      <c r="J43" s="15" t="s">
        <v>0</v>
      </c>
      <c r="K43" s="17">
        <f>'Input Data'!K49+K42</f>
        <v>0.2</v>
      </c>
      <c r="L43" s="53"/>
      <c r="M43"/>
      <c r="N43" s="28">
        <f>$K$45</f>
        <v>1.1499999999999995</v>
      </c>
      <c r="O43" s="28">
        <f>$K$43+0.25</f>
        <v>0.45</v>
      </c>
      <c r="P43"/>
      <c r="Q43" s="28">
        <f>$K$45</f>
        <v>1.1499999999999995</v>
      </c>
      <c r="R43" s="28">
        <f>$K$43+0.05</f>
        <v>0.25</v>
      </c>
      <c r="S43"/>
      <c r="T43"/>
      <c r="U43"/>
      <c r="V43"/>
      <c r="W43"/>
      <c r="X43"/>
    </row>
    <row r="44" spans="1:24" ht="13" customHeight="1">
      <c r="I44" s="23"/>
      <c r="J44" s="15" t="s">
        <v>1</v>
      </c>
      <c r="K44" s="17">
        <f>'Input Data'!L49+K42</f>
        <v>1.4000000000000001</v>
      </c>
      <c r="L44" s="53"/>
      <c r="M44"/>
      <c r="N44" s="28">
        <f>$K$45-0.25</f>
        <v>0.89999999999999947</v>
      </c>
      <c r="O44" s="28">
        <f>$K$43</f>
        <v>0.2</v>
      </c>
      <c r="P44"/>
      <c r="Q44" s="28">
        <f>$K$45-0.05</f>
        <v>1.0999999999999994</v>
      </c>
      <c r="R44" s="28">
        <f>$K$43</f>
        <v>0.2</v>
      </c>
      <c r="S44"/>
      <c r="T44"/>
      <c r="U44"/>
      <c r="V44"/>
      <c r="W44"/>
      <c r="X44"/>
    </row>
    <row r="45" spans="1:24" ht="13" customHeight="1">
      <c r="D45" s="7"/>
      <c r="E45" s="7"/>
      <c r="I45" s="23"/>
      <c r="J45" s="15" t="s">
        <v>2</v>
      </c>
      <c r="K45" s="17">
        <f>'Input Data'!Y48</f>
        <v>1.1499999999999995</v>
      </c>
      <c r="L45" s="53"/>
      <c r="M45"/>
      <c r="N45" s="28">
        <f>$K$45+0.25</f>
        <v>1.3999999999999995</v>
      </c>
      <c r="O45" s="28">
        <f>$K$43</f>
        <v>0.2</v>
      </c>
      <c r="P45"/>
      <c r="Q45" s="28">
        <f>$K$45+0.05</f>
        <v>1.1999999999999995</v>
      </c>
      <c r="R45" s="28">
        <f>$K$43</f>
        <v>0.2</v>
      </c>
      <c r="S45"/>
      <c r="T45"/>
      <c r="U45"/>
      <c r="V45"/>
      <c r="W45"/>
      <c r="X45"/>
    </row>
    <row r="46" spans="1:24" ht="13" customHeight="1">
      <c r="I46" s="23"/>
      <c r="J46" s="15" t="s">
        <v>3</v>
      </c>
      <c r="K46" s="17">
        <f>K45+K47</f>
        <v>3.9921052631578946</v>
      </c>
      <c r="L46" s="53">
        <f>K45+L47</f>
        <v>3.9921052631578946</v>
      </c>
      <c r="M46"/>
      <c r="N46" s="28">
        <f>L$46</f>
        <v>3.9921052631578946</v>
      </c>
      <c r="O46" s="28">
        <f>K$44+0.25</f>
        <v>1.6500000000000001</v>
      </c>
      <c r="P46"/>
      <c r="Q46"/>
      <c r="R46"/>
      <c r="S46"/>
      <c r="T46"/>
      <c r="U46"/>
      <c r="V46"/>
      <c r="W46"/>
      <c r="X46"/>
    </row>
    <row r="47" spans="1:24" ht="13" customHeight="1">
      <c r="I47" s="23"/>
      <c r="J47" s="15" t="s">
        <v>4</v>
      </c>
      <c r="K47" s="17">
        <f>(K44-K43)/K48</f>
        <v>2.8421052631578951</v>
      </c>
      <c r="L47" s="53">
        <f>(K44-K43)/L48</f>
        <v>2.8421052631578951</v>
      </c>
      <c r="M47"/>
      <c r="N47" s="28">
        <f>L$46</f>
        <v>3.9921052631578946</v>
      </c>
      <c r="O47" s="28">
        <f>K$44-0.25</f>
        <v>1.1500000000000001</v>
      </c>
      <c r="P47"/>
      <c r="Q47"/>
      <c r="R47"/>
      <c r="S47"/>
      <c r="T47"/>
      <c r="U47"/>
      <c r="V47"/>
      <c r="W47"/>
      <c r="X47"/>
    </row>
    <row r="48" spans="1:24" ht="13" customHeight="1">
      <c r="A48"/>
      <c r="B48"/>
      <c r="I48" s="23"/>
      <c r="J48" s="15" t="s">
        <v>5</v>
      </c>
      <c r="K48" s="17">
        <f>'Input Data'!P48</f>
        <v>0.42222222222222222</v>
      </c>
      <c r="L48" s="56">
        <f>K48</f>
        <v>0.42222222222222222</v>
      </c>
      <c r="M48"/>
      <c r="N48" s="28">
        <f>L$46-0.25</f>
        <v>3.7421052631578946</v>
      </c>
      <c r="O48" s="28">
        <f>K$44</f>
        <v>1.4000000000000001</v>
      </c>
      <c r="P48"/>
      <c r="Q48"/>
      <c r="R48"/>
      <c r="S48"/>
      <c r="T48"/>
      <c r="U48"/>
      <c r="V48"/>
      <c r="W48"/>
      <c r="X48"/>
    </row>
    <row r="49" spans="1:24" ht="13" customHeight="1">
      <c r="A49"/>
      <c r="B49"/>
      <c r="I49" s="23"/>
      <c r="J49" s="15" t="s">
        <v>6</v>
      </c>
      <c r="K49" s="18">
        <f>(2.1-(1.2/K48))/0.3</f>
        <v>-2.4736842105263155</v>
      </c>
      <c r="L49" s="54">
        <f>(2.1-(1.2/L48))/0.3</f>
        <v>-2.4736842105263155</v>
      </c>
      <c r="M49"/>
      <c r="N49" s="28">
        <f>L$46+0.25</f>
        <v>4.2421052631578942</v>
      </c>
      <c r="O49" s="28">
        <f>K$44</f>
        <v>1.4000000000000001</v>
      </c>
      <c r="P49"/>
      <c r="Q49"/>
      <c r="R49"/>
      <c r="S49"/>
      <c r="T49"/>
      <c r="U49"/>
      <c r="V49"/>
      <c r="W49"/>
      <c r="X49"/>
    </row>
    <row r="50" spans="1:24" ht="13" customHeight="1">
      <c r="F50" s="24"/>
      <c r="G50"/>
    </row>
  </sheetData>
  <mergeCells count="2">
    <mergeCell ref="A1:L1"/>
    <mergeCell ref="A2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/>
      <c r="N1"/>
      <c r="O1"/>
      <c r="P1"/>
      <c r="Q1"/>
      <c r="R1"/>
      <c r="S1"/>
      <c r="T1"/>
      <c r="U1"/>
      <c r="V1"/>
      <c r="W1"/>
      <c r="X1"/>
    </row>
    <row r="2" spans="1:24" ht="13" customHeight="1">
      <c r="A2" s="69" t="str">
        <f>CONCATENATE('Input Data'!I10," minutes")</f>
        <v>8 minutes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/>
      <c r="N2"/>
      <c r="O2"/>
      <c r="P2"/>
      <c r="Q2"/>
      <c r="R2"/>
      <c r="S2"/>
      <c r="T2"/>
      <c r="U2"/>
      <c r="V2"/>
      <c r="W2"/>
      <c r="X2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/>
      <c r="N3"/>
      <c r="O3"/>
      <c r="P3"/>
      <c r="Q3"/>
      <c r="R3"/>
      <c r="S3"/>
      <c r="T3"/>
      <c r="U3"/>
      <c r="V3"/>
      <c r="W3"/>
      <c r="X3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/>
      <c r="N4"/>
      <c r="O4"/>
      <c r="P4"/>
      <c r="Q4"/>
      <c r="R4"/>
      <c r="S4"/>
      <c r="T4"/>
      <c r="U4"/>
      <c r="V4"/>
      <c r="W4"/>
      <c r="X4"/>
    </row>
    <row r="5" spans="1:24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/>
      <c r="N5"/>
      <c r="O5"/>
      <c r="P5"/>
      <c r="Q5"/>
      <c r="R5"/>
      <c r="S5"/>
      <c r="T5"/>
      <c r="U5"/>
      <c r="V5"/>
      <c r="W5"/>
      <c r="X5"/>
    </row>
    <row r="6" spans="1:24" ht="13" customHeight="1">
      <c r="M6"/>
      <c r="N6"/>
      <c r="O6"/>
      <c r="P6"/>
      <c r="Q6"/>
      <c r="R6"/>
      <c r="S6"/>
      <c r="T6"/>
      <c r="U6"/>
      <c r="V6"/>
      <c r="W6"/>
      <c r="X6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/>
      <c r="N7"/>
      <c r="O7"/>
      <c r="P7"/>
      <c r="Q7"/>
      <c r="R7"/>
      <c r="S7"/>
      <c r="T7"/>
      <c r="U7"/>
      <c r="V7"/>
      <c r="W7"/>
      <c r="X7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/>
      <c r="N8"/>
      <c r="O8"/>
      <c r="P8"/>
      <c r="Q8"/>
      <c r="R8"/>
      <c r="S8"/>
      <c r="T8"/>
      <c r="U8"/>
      <c r="V8"/>
      <c r="W8"/>
      <c r="X8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/>
      <c r="N9"/>
      <c r="O9"/>
      <c r="P9"/>
      <c r="Q9"/>
      <c r="R9"/>
      <c r="S9"/>
      <c r="T9"/>
      <c r="U9"/>
      <c r="V9"/>
      <c r="W9"/>
      <c r="X9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/>
      <c r="N10"/>
      <c r="O10"/>
      <c r="P10"/>
      <c r="Q10"/>
      <c r="R10"/>
      <c r="S10"/>
      <c r="T10"/>
      <c r="U10"/>
      <c r="V10"/>
      <c r="W10"/>
      <c r="X1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/>
      <c r="N11"/>
      <c r="O11"/>
      <c r="P11"/>
      <c r="Q11"/>
      <c r="R11"/>
      <c r="S11"/>
      <c r="T11"/>
      <c r="U11"/>
      <c r="V11"/>
      <c r="W11"/>
      <c r="X11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/>
      <c r="N17"/>
      <c r="O17"/>
      <c r="P17"/>
      <c r="Q17"/>
      <c r="R17"/>
      <c r="S17"/>
      <c r="T17"/>
      <c r="U17"/>
      <c r="V17"/>
      <c r="W17"/>
      <c r="X17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/>
      <c r="N18"/>
      <c r="O18"/>
      <c r="P18"/>
      <c r="Q18"/>
      <c r="R18"/>
      <c r="S18"/>
      <c r="T18"/>
      <c r="U18"/>
      <c r="V18"/>
      <c r="W18"/>
      <c r="X18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/>
      <c r="N19"/>
      <c r="O19"/>
      <c r="P19"/>
      <c r="Q19"/>
      <c r="R19"/>
      <c r="S19"/>
      <c r="T19"/>
      <c r="U19"/>
      <c r="V19"/>
      <c r="W19"/>
      <c r="X19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/>
      <c r="N20"/>
      <c r="O20"/>
      <c r="P20"/>
      <c r="Q20"/>
      <c r="R20"/>
      <c r="S20"/>
      <c r="T20"/>
      <c r="U20"/>
      <c r="V20"/>
      <c r="W20"/>
      <c r="X2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/>
      <c r="N21"/>
      <c r="O21"/>
      <c r="P21"/>
      <c r="Q21"/>
      <c r="R21"/>
      <c r="S21"/>
      <c r="T21"/>
      <c r="U21"/>
      <c r="V21"/>
      <c r="W21"/>
      <c r="X21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/>
      <c r="N22"/>
      <c r="O22"/>
      <c r="P22"/>
      <c r="Q22"/>
      <c r="R22"/>
      <c r="S22"/>
      <c r="T22"/>
      <c r="U22"/>
      <c r="V22"/>
      <c r="W22"/>
      <c r="X22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/>
      <c r="N23"/>
      <c r="O23"/>
      <c r="P23"/>
      <c r="Q23"/>
      <c r="R23"/>
      <c r="S23"/>
      <c r="T23"/>
      <c r="U23"/>
      <c r="V23"/>
      <c r="W23"/>
      <c r="X23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/>
      <c r="N24"/>
      <c r="O24"/>
      <c r="P24"/>
      <c r="Q24"/>
      <c r="R24"/>
      <c r="S24"/>
      <c r="T24"/>
      <c r="U24"/>
      <c r="V24"/>
      <c r="W24"/>
      <c r="X24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/>
      <c r="N25"/>
      <c r="O25"/>
      <c r="P25"/>
      <c r="Q25"/>
      <c r="R25"/>
      <c r="S25"/>
      <c r="T25"/>
      <c r="U25"/>
      <c r="V25"/>
      <c r="W25"/>
      <c r="X25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/>
      <c r="N26"/>
      <c r="O26"/>
      <c r="P26"/>
      <c r="Q26"/>
      <c r="R26"/>
      <c r="S26"/>
      <c r="T26"/>
      <c r="U26"/>
      <c r="V26"/>
      <c r="W26"/>
      <c r="X26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/>
      <c r="N27"/>
      <c r="O27"/>
      <c r="P27"/>
      <c r="Q27"/>
      <c r="R27"/>
      <c r="S27"/>
      <c r="T27"/>
      <c r="U27"/>
      <c r="V27"/>
      <c r="W27"/>
      <c r="X27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/>
      <c r="N28"/>
      <c r="O28"/>
      <c r="P28"/>
      <c r="Q28"/>
      <c r="R28"/>
      <c r="S28"/>
      <c r="T28"/>
      <c r="U28"/>
      <c r="V28"/>
      <c r="W28"/>
      <c r="X28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/>
      <c r="N29"/>
      <c r="O29"/>
      <c r="P29"/>
      <c r="Q29"/>
      <c r="R29"/>
      <c r="S29"/>
      <c r="T29"/>
      <c r="U29"/>
      <c r="V29"/>
      <c r="W29"/>
      <c r="X29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/>
      <c r="N30"/>
      <c r="O30"/>
      <c r="P30"/>
      <c r="Q30"/>
      <c r="R30"/>
      <c r="S30"/>
      <c r="T30"/>
      <c r="U30"/>
      <c r="V30"/>
      <c r="W30"/>
      <c r="X3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/>
      <c r="N31"/>
      <c r="O31"/>
      <c r="P31"/>
      <c r="Q31"/>
      <c r="R31"/>
      <c r="S31"/>
      <c r="T31"/>
      <c r="U31"/>
      <c r="V31"/>
      <c r="W31"/>
      <c r="X31"/>
    </row>
    <row r="32" spans="1:24" ht="13" customHeight="1">
      <c r="J32" s="7"/>
      <c r="K32" s="7"/>
      <c r="L32" s="7"/>
      <c r="M32"/>
      <c r="N32"/>
      <c r="O32"/>
      <c r="P32"/>
      <c r="Q32"/>
      <c r="R32"/>
      <c r="S32"/>
      <c r="T32"/>
      <c r="U32"/>
      <c r="V32"/>
      <c r="W32"/>
      <c r="X32"/>
    </row>
    <row r="33" spans="1:24" ht="13" customHeight="1">
      <c r="J33" s="7"/>
      <c r="K33" s="7"/>
      <c r="L33" s="7"/>
      <c r="M33"/>
      <c r="N33"/>
      <c r="O33"/>
      <c r="P33"/>
      <c r="Q33"/>
      <c r="R33"/>
      <c r="S33"/>
      <c r="T33"/>
      <c r="U33"/>
      <c r="V33"/>
      <c r="W33"/>
      <c r="X33"/>
    </row>
    <row r="34" spans="1:24" ht="13" customHeight="1">
      <c r="J34" s="7"/>
      <c r="K34" s="7"/>
      <c r="L34" s="7"/>
      <c r="M34"/>
      <c r="N34"/>
      <c r="O34"/>
      <c r="P34"/>
      <c r="Q34"/>
      <c r="R34"/>
      <c r="S34"/>
      <c r="T34"/>
      <c r="U34"/>
      <c r="V34"/>
      <c r="W34"/>
      <c r="X34"/>
    </row>
    <row r="35" spans="1:24" ht="13" customHeight="1">
      <c r="J35" s="7"/>
      <c r="K35" s="7"/>
      <c r="L35" s="7"/>
      <c r="M35"/>
      <c r="N35"/>
      <c r="O35"/>
      <c r="P35"/>
      <c r="Q35"/>
      <c r="R35"/>
      <c r="S35"/>
      <c r="T35"/>
      <c r="U35"/>
      <c r="V35"/>
      <c r="W35"/>
      <c r="X35"/>
    </row>
    <row r="36" spans="1:24" ht="13" customHeight="1">
      <c r="J36" s="7"/>
      <c r="K36" s="7"/>
      <c r="L36" s="7"/>
      <c r="M36"/>
      <c r="N36"/>
      <c r="O36"/>
      <c r="P36"/>
      <c r="Q36"/>
      <c r="R36"/>
      <c r="S36"/>
      <c r="T36"/>
      <c r="U36"/>
      <c r="V36"/>
      <c r="W36"/>
      <c r="X36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/>
      <c r="N37"/>
      <c r="O37"/>
      <c r="P37"/>
      <c r="Q37"/>
      <c r="R37"/>
      <c r="S37"/>
      <c r="T37"/>
      <c r="U37"/>
      <c r="V37"/>
      <c r="W37"/>
      <c r="X37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/>
      <c r="N38"/>
      <c r="O38"/>
      <c r="P38"/>
      <c r="Q38"/>
      <c r="R38"/>
      <c r="S38"/>
      <c r="T38"/>
      <c r="U38"/>
      <c r="V38"/>
      <c r="W38"/>
      <c r="X38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/>
      <c r="N39"/>
      <c r="O39"/>
      <c r="P39"/>
      <c r="Q39"/>
      <c r="R39"/>
      <c r="S39"/>
      <c r="T39"/>
      <c r="U39"/>
      <c r="V39"/>
      <c r="W39"/>
      <c r="X39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/>
      <c r="N40"/>
      <c r="O40"/>
      <c r="P40"/>
      <c r="Q40"/>
      <c r="R40"/>
      <c r="S40"/>
      <c r="T40"/>
      <c r="U40"/>
      <c r="V40"/>
      <c r="W40"/>
      <c r="X40"/>
    </row>
    <row r="41" spans="1:24" ht="13" customHeight="1">
      <c r="A41" s="7"/>
      <c r="B41" s="7"/>
      <c r="C41" s="7"/>
      <c r="D41" s="7"/>
      <c r="E41" s="7"/>
      <c r="F41" s="7"/>
      <c r="G41" s="7"/>
      <c r="I41" s="55"/>
      <c r="J41" s="55"/>
      <c r="K41" s="16" t="s">
        <v>57</v>
      </c>
      <c r="L41" s="16" t="s">
        <v>58</v>
      </c>
      <c r="M41"/>
      <c r="N41"/>
      <c r="O41"/>
      <c r="P41"/>
      <c r="Q41"/>
      <c r="R41"/>
      <c r="S41"/>
      <c r="T41"/>
      <c r="U41"/>
      <c r="V41"/>
      <c r="W41"/>
      <c r="X41"/>
    </row>
    <row r="42" spans="1:24" ht="13" customHeight="1">
      <c r="I42" s="23"/>
      <c r="J42" s="15" t="s">
        <v>64</v>
      </c>
      <c r="K42" s="17">
        <f>'Input Data'!Q43</f>
        <v>0.03</v>
      </c>
      <c r="L42" s="53"/>
      <c r="M42"/>
      <c r="N42" s="28">
        <f>$K$45</f>
        <v>0.8199999999999994</v>
      </c>
      <c r="O42" s="28">
        <f>$K$43-0.25</f>
        <v>-4.9999999999999989E-2</v>
      </c>
      <c r="P42"/>
      <c r="Q42" s="28">
        <f>$K$45</f>
        <v>0.8199999999999994</v>
      </c>
      <c r="R42" s="28">
        <f>$K$43-0.05</f>
        <v>0.15000000000000002</v>
      </c>
      <c r="S42"/>
      <c r="T42"/>
      <c r="U42"/>
      <c r="V42"/>
      <c r="W42"/>
      <c r="X42"/>
    </row>
    <row r="43" spans="1:24" ht="13" customHeight="1">
      <c r="I43" s="23"/>
      <c r="J43" s="15" t="s">
        <v>0</v>
      </c>
      <c r="K43" s="17">
        <f>'Input Data'!K49+K42</f>
        <v>0.2</v>
      </c>
      <c r="L43" s="53"/>
      <c r="M43"/>
      <c r="N43" s="28">
        <f>$K$45</f>
        <v>0.8199999999999994</v>
      </c>
      <c r="O43" s="28">
        <f>$K$43+0.25</f>
        <v>0.45</v>
      </c>
      <c r="P43"/>
      <c r="Q43" s="28">
        <f>$K$45</f>
        <v>0.8199999999999994</v>
      </c>
      <c r="R43" s="28">
        <f>$K$43+0.05</f>
        <v>0.25</v>
      </c>
      <c r="S43"/>
      <c r="T43"/>
      <c r="U43"/>
      <c r="V43"/>
      <c r="W43"/>
      <c r="X43"/>
    </row>
    <row r="44" spans="1:24" ht="13" customHeight="1">
      <c r="I44" s="23"/>
      <c r="J44" s="15" t="s">
        <v>1</v>
      </c>
      <c r="K44" s="17">
        <f>'Input Data'!L49+K42</f>
        <v>1.4000000000000001</v>
      </c>
      <c r="L44" s="53"/>
      <c r="M44"/>
      <c r="N44" s="28">
        <f>$K$45-0.25</f>
        <v>0.5699999999999994</v>
      </c>
      <c r="O44" s="28">
        <f>$K$43</f>
        <v>0.2</v>
      </c>
      <c r="P44"/>
      <c r="Q44" s="28">
        <f>$K$45-0.05</f>
        <v>0.76999999999999935</v>
      </c>
      <c r="R44" s="28">
        <f>$K$43</f>
        <v>0.2</v>
      </c>
      <c r="S44"/>
      <c r="T44"/>
      <c r="U44"/>
      <c r="V44"/>
      <c r="W44"/>
      <c r="X44"/>
    </row>
    <row r="45" spans="1:24" ht="13" customHeight="1">
      <c r="D45" s="7"/>
      <c r="E45" s="7"/>
      <c r="I45" s="23"/>
      <c r="J45" s="15" t="s">
        <v>2</v>
      </c>
      <c r="K45" s="17">
        <f>'Input Data'!AB48</f>
        <v>0.8199999999999994</v>
      </c>
      <c r="L45" s="53"/>
      <c r="M45"/>
      <c r="N45" s="28">
        <f>$K$45+0.25</f>
        <v>1.0699999999999994</v>
      </c>
      <c r="O45" s="28">
        <f>$K$43</f>
        <v>0.2</v>
      </c>
      <c r="P45"/>
      <c r="Q45" s="28">
        <f>$K$45+0.05</f>
        <v>0.86999999999999944</v>
      </c>
      <c r="R45" s="28">
        <f>$K$43</f>
        <v>0.2</v>
      </c>
      <c r="S45"/>
      <c r="T45"/>
      <c r="U45"/>
      <c r="V45"/>
      <c r="W45"/>
      <c r="X45"/>
    </row>
    <row r="46" spans="1:24" ht="13" customHeight="1">
      <c r="I46" s="23"/>
      <c r="J46" s="15" t="s">
        <v>3</v>
      </c>
      <c r="K46" s="17">
        <f>K45+K47</f>
        <v>3.1319266055045869</v>
      </c>
      <c r="L46" s="53">
        <f>K45+L47</f>
        <v>3.1319266055045869</v>
      </c>
      <c r="M46"/>
      <c r="N46" s="28">
        <f>L$46</f>
        <v>3.1319266055045869</v>
      </c>
      <c r="O46" s="28">
        <f>K$44+0.25</f>
        <v>1.6500000000000001</v>
      </c>
      <c r="P46"/>
      <c r="Q46"/>
      <c r="R46"/>
      <c r="S46"/>
      <c r="T46"/>
      <c r="U46"/>
      <c r="V46"/>
      <c r="W46"/>
      <c r="X46"/>
    </row>
    <row r="47" spans="1:24" ht="13" customHeight="1">
      <c r="I47" s="23"/>
      <c r="J47" s="15" t="s">
        <v>4</v>
      </c>
      <c r="K47" s="17">
        <f>(K44-K43)/K48</f>
        <v>2.3119266055045875</v>
      </c>
      <c r="L47" s="53">
        <f>(K44-K43)/L48</f>
        <v>2.3119266055045875</v>
      </c>
      <c r="M47"/>
      <c r="N47" s="28">
        <f>L$46</f>
        <v>3.1319266055045869</v>
      </c>
      <c r="O47" s="28">
        <f>K$44-0.25</f>
        <v>1.1500000000000001</v>
      </c>
      <c r="P47"/>
      <c r="Q47"/>
      <c r="R47"/>
      <c r="S47"/>
      <c r="T47"/>
      <c r="U47"/>
      <c r="V47"/>
      <c r="W47"/>
      <c r="X47"/>
    </row>
    <row r="48" spans="1:24" ht="13" customHeight="1">
      <c r="A48"/>
      <c r="B48"/>
      <c r="I48" s="23"/>
      <c r="J48" s="15" t="s">
        <v>5</v>
      </c>
      <c r="K48" s="17">
        <f>'Input Data'!Q48</f>
        <v>0.51904761904761909</v>
      </c>
      <c r="L48" s="56">
        <f>K48</f>
        <v>0.51904761904761909</v>
      </c>
      <c r="M48"/>
      <c r="N48" s="28">
        <f>L$46-0.25</f>
        <v>2.8819266055045869</v>
      </c>
      <c r="O48" s="28">
        <f>K$44</f>
        <v>1.4000000000000001</v>
      </c>
      <c r="P48"/>
      <c r="Q48"/>
      <c r="R48"/>
      <c r="S48"/>
      <c r="T48"/>
      <c r="U48"/>
      <c r="V48"/>
      <c r="W48"/>
      <c r="X48"/>
    </row>
    <row r="49" spans="1:24" ht="13" customHeight="1">
      <c r="A49"/>
      <c r="B49"/>
      <c r="I49" s="23"/>
      <c r="J49" s="15" t="s">
        <v>6</v>
      </c>
      <c r="K49" s="18">
        <f>(2.1-(1.2/K48))/0.3</f>
        <v>-0.70642201834862328</v>
      </c>
      <c r="L49" s="54">
        <f>(2.1-(1.2/L48))/0.3</f>
        <v>-0.70642201834862328</v>
      </c>
      <c r="M49"/>
      <c r="N49" s="28">
        <f>L$46+0.25</f>
        <v>3.3819266055045869</v>
      </c>
      <c r="O49" s="28">
        <f>K$44</f>
        <v>1.4000000000000001</v>
      </c>
      <c r="P49"/>
      <c r="Q49"/>
      <c r="R49"/>
      <c r="S49"/>
      <c r="T49"/>
      <c r="U49"/>
      <c r="V49"/>
      <c r="W49"/>
      <c r="X49"/>
    </row>
    <row r="50" spans="1:24" ht="13" customHeight="1">
      <c r="F50" s="24"/>
      <c r="G50"/>
    </row>
  </sheetData>
  <sheetCalcPr fullCalcOnLoad="1"/>
  <mergeCells count="2">
    <mergeCell ref="A1:L1"/>
    <mergeCell ref="A2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zoomScaleNormal="91" zoomScalePageLayoutView="91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/>
      <c r="N1"/>
      <c r="O1"/>
      <c r="P1"/>
      <c r="Q1"/>
      <c r="R1"/>
      <c r="S1"/>
      <c r="T1"/>
      <c r="U1"/>
      <c r="V1"/>
      <c r="W1"/>
      <c r="X1"/>
    </row>
    <row r="2" spans="1:24" ht="13" customHeight="1">
      <c r="A2" s="69" t="str">
        <f>CONCATENATE('Input Data'!J10," minutes")</f>
        <v>11 minutes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/>
      <c r="N2"/>
      <c r="O2"/>
      <c r="P2"/>
      <c r="Q2"/>
      <c r="R2"/>
      <c r="S2"/>
      <c r="T2"/>
      <c r="U2"/>
      <c r="V2"/>
      <c r="W2"/>
      <c r="X2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/>
      <c r="N3"/>
      <c r="O3"/>
      <c r="P3"/>
      <c r="Q3"/>
      <c r="R3"/>
      <c r="S3"/>
      <c r="T3"/>
      <c r="U3"/>
      <c r="V3"/>
      <c r="W3"/>
      <c r="X3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/>
      <c r="N4"/>
      <c r="O4"/>
      <c r="P4"/>
      <c r="Q4"/>
      <c r="R4"/>
      <c r="S4"/>
      <c r="T4"/>
      <c r="U4"/>
      <c r="V4"/>
      <c r="W4"/>
      <c r="X4"/>
    </row>
    <row r="5" spans="1:24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/>
      <c r="N5"/>
      <c r="O5"/>
      <c r="P5"/>
      <c r="Q5"/>
      <c r="R5"/>
      <c r="S5"/>
      <c r="T5"/>
      <c r="U5"/>
      <c r="V5"/>
      <c r="W5"/>
      <c r="X5"/>
    </row>
    <row r="6" spans="1:24" ht="13" customHeight="1">
      <c r="M6"/>
      <c r="N6"/>
      <c r="O6"/>
      <c r="P6"/>
      <c r="Q6"/>
      <c r="R6"/>
      <c r="S6"/>
      <c r="T6"/>
      <c r="U6"/>
      <c r="V6"/>
      <c r="W6"/>
      <c r="X6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/>
      <c r="N7"/>
      <c r="O7"/>
      <c r="P7"/>
      <c r="Q7"/>
      <c r="R7"/>
      <c r="S7"/>
      <c r="T7"/>
      <c r="U7"/>
      <c r="V7"/>
      <c r="W7"/>
      <c r="X7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/>
      <c r="N8"/>
      <c r="O8"/>
      <c r="P8"/>
      <c r="Q8"/>
      <c r="R8"/>
      <c r="S8"/>
      <c r="T8"/>
      <c r="U8"/>
      <c r="V8"/>
      <c r="W8"/>
      <c r="X8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/>
      <c r="N9"/>
      <c r="O9"/>
      <c r="P9"/>
      <c r="Q9"/>
      <c r="R9"/>
      <c r="S9"/>
      <c r="T9"/>
      <c r="U9"/>
      <c r="V9"/>
      <c r="W9"/>
      <c r="X9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/>
      <c r="N10"/>
      <c r="O10"/>
      <c r="P10"/>
      <c r="Q10"/>
      <c r="R10"/>
      <c r="S10"/>
      <c r="T10"/>
      <c r="U10"/>
      <c r="V10"/>
      <c r="W10"/>
      <c r="X1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/>
      <c r="N11"/>
      <c r="O11"/>
      <c r="P11"/>
      <c r="Q11"/>
      <c r="R11"/>
      <c r="S11"/>
      <c r="T11"/>
      <c r="U11"/>
      <c r="V11"/>
      <c r="W11"/>
      <c r="X11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/>
      <c r="N17"/>
      <c r="O17"/>
      <c r="P17"/>
      <c r="Q17"/>
      <c r="R17"/>
      <c r="S17"/>
      <c r="T17"/>
      <c r="U17"/>
      <c r="V17"/>
      <c r="W17"/>
      <c r="X17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/>
      <c r="N18"/>
      <c r="O18"/>
      <c r="P18"/>
      <c r="Q18"/>
      <c r="R18"/>
      <c r="S18"/>
      <c r="T18"/>
      <c r="U18"/>
      <c r="V18"/>
      <c r="W18"/>
      <c r="X18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/>
      <c r="N19"/>
      <c r="O19"/>
      <c r="P19"/>
      <c r="Q19"/>
      <c r="R19"/>
      <c r="S19"/>
      <c r="T19"/>
      <c r="U19"/>
      <c r="V19"/>
      <c r="W19"/>
      <c r="X19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/>
      <c r="N20"/>
      <c r="O20"/>
      <c r="P20"/>
      <c r="Q20"/>
      <c r="R20"/>
      <c r="S20"/>
      <c r="T20"/>
      <c r="U20"/>
      <c r="V20"/>
      <c r="W20"/>
      <c r="X2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/>
      <c r="N21"/>
      <c r="O21"/>
      <c r="P21"/>
      <c r="Q21"/>
      <c r="R21"/>
      <c r="S21"/>
      <c r="T21"/>
      <c r="U21"/>
      <c r="V21"/>
      <c r="W21"/>
      <c r="X21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/>
      <c r="N22"/>
      <c r="O22"/>
      <c r="P22"/>
      <c r="Q22"/>
      <c r="R22"/>
      <c r="S22"/>
      <c r="T22"/>
      <c r="U22"/>
      <c r="V22"/>
      <c r="W22"/>
      <c r="X22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/>
      <c r="N23"/>
      <c r="O23"/>
      <c r="P23"/>
      <c r="Q23"/>
      <c r="R23"/>
      <c r="S23"/>
      <c r="T23"/>
      <c r="U23"/>
      <c r="V23"/>
      <c r="W23"/>
      <c r="X23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/>
      <c r="N24"/>
      <c r="O24"/>
      <c r="P24"/>
      <c r="Q24"/>
      <c r="R24"/>
      <c r="S24"/>
      <c r="T24"/>
      <c r="U24"/>
      <c r="V24"/>
      <c r="W24"/>
      <c r="X24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/>
      <c r="N25"/>
      <c r="O25"/>
      <c r="P25"/>
      <c r="Q25"/>
      <c r="R25"/>
      <c r="S25"/>
      <c r="T25"/>
      <c r="U25"/>
      <c r="V25"/>
      <c r="W25"/>
      <c r="X25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/>
      <c r="N26"/>
      <c r="O26"/>
      <c r="P26"/>
      <c r="Q26"/>
      <c r="R26"/>
      <c r="S26"/>
      <c r="T26"/>
      <c r="U26"/>
      <c r="V26"/>
      <c r="W26"/>
      <c r="X26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/>
      <c r="N27"/>
      <c r="O27"/>
      <c r="P27"/>
      <c r="Q27"/>
      <c r="R27"/>
      <c r="S27"/>
      <c r="T27"/>
      <c r="U27"/>
      <c r="V27"/>
      <c r="W27"/>
      <c r="X27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/>
      <c r="N28"/>
      <c r="O28"/>
      <c r="P28"/>
      <c r="Q28"/>
      <c r="R28"/>
      <c r="S28"/>
      <c r="T28"/>
      <c r="U28"/>
      <c r="V28"/>
      <c r="W28"/>
      <c r="X28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/>
      <c r="N29"/>
      <c r="O29"/>
      <c r="P29"/>
      <c r="Q29"/>
      <c r="R29"/>
      <c r="S29"/>
      <c r="T29"/>
      <c r="U29"/>
      <c r="V29"/>
      <c r="W29"/>
      <c r="X29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/>
      <c r="N30"/>
      <c r="O30"/>
      <c r="P30"/>
      <c r="Q30"/>
      <c r="R30"/>
      <c r="S30"/>
      <c r="T30"/>
      <c r="U30"/>
      <c r="V30"/>
      <c r="W30"/>
      <c r="X3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/>
      <c r="N31"/>
      <c r="O31"/>
      <c r="P31"/>
      <c r="Q31"/>
      <c r="R31"/>
      <c r="S31"/>
      <c r="T31"/>
      <c r="U31"/>
      <c r="V31"/>
      <c r="W31"/>
      <c r="X31"/>
    </row>
    <row r="32" spans="1:24" ht="13" customHeight="1">
      <c r="J32" s="7"/>
      <c r="K32" s="7"/>
      <c r="L32" s="7"/>
      <c r="M32"/>
      <c r="N32"/>
      <c r="O32"/>
      <c r="P32"/>
      <c r="Q32"/>
      <c r="R32"/>
      <c r="S32"/>
      <c r="T32"/>
      <c r="U32"/>
      <c r="V32"/>
      <c r="W32"/>
      <c r="X32"/>
    </row>
    <row r="33" spans="1:24" ht="13" customHeight="1">
      <c r="J33" s="7"/>
      <c r="K33" s="7"/>
      <c r="L33" s="7"/>
      <c r="M33"/>
      <c r="N33"/>
      <c r="O33"/>
      <c r="P33"/>
      <c r="Q33"/>
      <c r="R33"/>
      <c r="S33"/>
      <c r="T33"/>
      <c r="U33"/>
      <c r="V33"/>
      <c r="W33"/>
      <c r="X33"/>
    </row>
    <row r="34" spans="1:24" ht="13" customHeight="1">
      <c r="J34" s="7"/>
      <c r="K34" s="7"/>
      <c r="L34" s="7"/>
      <c r="M34"/>
      <c r="N34"/>
      <c r="O34"/>
      <c r="P34"/>
      <c r="Q34"/>
      <c r="R34"/>
      <c r="S34"/>
      <c r="T34"/>
      <c r="U34"/>
      <c r="V34"/>
      <c r="W34"/>
      <c r="X34"/>
    </row>
    <row r="35" spans="1:24" ht="13" customHeight="1">
      <c r="J35" s="7"/>
      <c r="K35" s="7"/>
      <c r="L35" s="7"/>
      <c r="M35"/>
      <c r="N35"/>
      <c r="O35"/>
      <c r="P35"/>
      <c r="Q35"/>
      <c r="R35"/>
      <c r="S35"/>
      <c r="T35"/>
      <c r="U35"/>
      <c r="V35"/>
      <c r="W35"/>
      <c r="X35"/>
    </row>
    <row r="36" spans="1:24" ht="13" customHeight="1">
      <c r="J36" s="7"/>
      <c r="K36" s="7"/>
      <c r="L36" s="7"/>
      <c r="M36"/>
      <c r="N36"/>
      <c r="O36"/>
      <c r="P36"/>
      <c r="Q36"/>
      <c r="R36"/>
      <c r="S36"/>
      <c r="T36"/>
      <c r="U36"/>
      <c r="V36"/>
      <c r="W36"/>
      <c r="X36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/>
      <c r="N37"/>
      <c r="O37"/>
      <c r="P37"/>
      <c r="Q37"/>
      <c r="R37"/>
      <c r="S37"/>
      <c r="T37"/>
      <c r="U37"/>
      <c r="V37"/>
      <c r="W37"/>
      <c r="X37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/>
      <c r="N38"/>
      <c r="O38"/>
      <c r="P38"/>
      <c r="Q38"/>
      <c r="R38"/>
      <c r="S38"/>
      <c r="T38"/>
      <c r="U38"/>
      <c r="V38"/>
      <c r="W38"/>
      <c r="X38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/>
      <c r="N39"/>
      <c r="O39"/>
      <c r="P39"/>
      <c r="Q39"/>
      <c r="R39"/>
      <c r="S39"/>
      <c r="T39"/>
      <c r="U39"/>
      <c r="V39"/>
      <c r="W39"/>
      <c r="X39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/>
      <c r="N40"/>
      <c r="O40"/>
      <c r="P40"/>
      <c r="Q40"/>
      <c r="R40"/>
      <c r="S40"/>
      <c r="T40"/>
      <c r="U40"/>
      <c r="V40"/>
      <c r="W40"/>
      <c r="X40"/>
    </row>
    <row r="41" spans="1:24" ht="13" customHeight="1">
      <c r="A41" s="7"/>
      <c r="B41" s="7"/>
      <c r="C41" s="7"/>
      <c r="D41" s="7"/>
      <c r="E41" s="7"/>
      <c r="F41" s="7"/>
      <c r="G41" s="7"/>
      <c r="I41" s="55"/>
      <c r="J41" s="55"/>
      <c r="K41" s="16" t="s">
        <v>57</v>
      </c>
      <c r="L41" s="16" t="s">
        <v>58</v>
      </c>
      <c r="M41"/>
      <c r="N41"/>
      <c r="O41"/>
      <c r="P41"/>
      <c r="Q41"/>
      <c r="R41"/>
      <c r="S41"/>
      <c r="T41"/>
      <c r="U41"/>
      <c r="V41"/>
      <c r="W41"/>
      <c r="X41"/>
    </row>
    <row r="42" spans="1:24" ht="13" customHeight="1">
      <c r="I42" s="23"/>
      <c r="J42" s="15" t="s">
        <v>64</v>
      </c>
      <c r="K42" s="17">
        <f>'Input Data'!R43</f>
        <v>0.04</v>
      </c>
      <c r="L42" s="53"/>
      <c r="M42"/>
      <c r="N42" s="28">
        <f>$K$45</f>
        <v>0.69999999999999929</v>
      </c>
      <c r="O42" s="28">
        <f>$K$43-0.25</f>
        <v>-3.999999999999998E-2</v>
      </c>
      <c r="P42"/>
      <c r="Q42" s="28">
        <f>$K$45</f>
        <v>0.69999999999999929</v>
      </c>
      <c r="R42" s="28">
        <f>$K$43-0.05</f>
        <v>0.16000000000000003</v>
      </c>
      <c r="S42"/>
      <c r="T42"/>
      <c r="U42"/>
      <c r="V42"/>
      <c r="W42"/>
      <c r="X42"/>
    </row>
    <row r="43" spans="1:24" ht="13" customHeight="1">
      <c r="I43" s="23"/>
      <c r="J43" s="15" t="s">
        <v>0</v>
      </c>
      <c r="K43" s="17">
        <f>'Input Data'!K49+K42</f>
        <v>0.21000000000000002</v>
      </c>
      <c r="L43" s="53"/>
      <c r="M43"/>
      <c r="N43" s="28">
        <f>$K$45</f>
        <v>0.69999999999999929</v>
      </c>
      <c r="O43" s="28">
        <f>$K$43+0.25</f>
        <v>0.46</v>
      </c>
      <c r="P43"/>
      <c r="Q43" s="28">
        <f>$K$45</f>
        <v>0.69999999999999929</v>
      </c>
      <c r="R43" s="28">
        <f>$K$43+0.05</f>
        <v>0.26</v>
      </c>
      <c r="S43"/>
      <c r="T43"/>
      <c r="U43"/>
      <c r="V43"/>
      <c r="W43"/>
      <c r="X43"/>
    </row>
    <row r="44" spans="1:24" ht="13" customHeight="1">
      <c r="I44" s="23"/>
      <c r="J44" s="15" t="s">
        <v>1</v>
      </c>
      <c r="K44" s="17">
        <f>'Input Data'!L49+K42</f>
        <v>1.4100000000000001</v>
      </c>
      <c r="L44" s="53"/>
      <c r="M44"/>
      <c r="N44" s="28">
        <f>$K$45-0.25</f>
        <v>0.44999999999999929</v>
      </c>
      <c r="O44" s="28">
        <f>$K$43</f>
        <v>0.21000000000000002</v>
      </c>
      <c r="P44"/>
      <c r="Q44" s="28">
        <f>$K$45-0.05</f>
        <v>0.64999999999999925</v>
      </c>
      <c r="R44" s="28">
        <f>$K$43</f>
        <v>0.21000000000000002</v>
      </c>
      <c r="S44"/>
      <c r="T44"/>
      <c r="U44"/>
      <c r="V44"/>
      <c r="W44"/>
      <c r="X44"/>
    </row>
    <row r="45" spans="1:24" ht="13" customHeight="1">
      <c r="D45" s="7"/>
      <c r="E45" s="7"/>
      <c r="I45" s="23"/>
      <c r="J45" s="15" t="s">
        <v>2</v>
      </c>
      <c r="K45" s="17">
        <f>'Input Data'!AE48</f>
        <v>0.69999999999999929</v>
      </c>
      <c r="L45" s="53"/>
      <c r="M45"/>
      <c r="N45" s="28">
        <f>$K$45+0.25</f>
        <v>0.94999999999999929</v>
      </c>
      <c r="O45" s="28">
        <f>$K$43</f>
        <v>0.21000000000000002</v>
      </c>
      <c r="P45"/>
      <c r="Q45" s="28">
        <f>$K$45+0.05</f>
        <v>0.74999999999999933</v>
      </c>
      <c r="R45" s="28">
        <f>$K$43</f>
        <v>0.21000000000000002</v>
      </c>
      <c r="S45"/>
      <c r="T45"/>
      <c r="U45"/>
      <c r="V45"/>
      <c r="W45"/>
      <c r="X45"/>
    </row>
    <row r="46" spans="1:24" ht="13" customHeight="1">
      <c r="I46" s="23"/>
      <c r="J46" s="15" t="s">
        <v>3</v>
      </c>
      <c r="K46" s="17">
        <f>K45+K47</f>
        <v>2.5999999999999996</v>
      </c>
      <c r="L46" s="53">
        <f>K45+L47</f>
        <v>2.5999999999999996</v>
      </c>
      <c r="M46"/>
      <c r="N46" s="28">
        <f>L$46</f>
        <v>2.5999999999999996</v>
      </c>
      <c r="O46" s="28">
        <f>K$44+0.25</f>
        <v>1.6600000000000001</v>
      </c>
      <c r="P46"/>
      <c r="Q46"/>
      <c r="R46"/>
      <c r="S46"/>
      <c r="T46"/>
      <c r="U46"/>
      <c r="V46"/>
      <c r="W46"/>
      <c r="X46"/>
    </row>
    <row r="47" spans="1:24" ht="13" customHeight="1">
      <c r="I47" s="23"/>
      <c r="J47" s="15" t="s">
        <v>4</v>
      </c>
      <c r="K47" s="17">
        <f>(K44-K43)/K48</f>
        <v>1.9000000000000004</v>
      </c>
      <c r="L47" s="53">
        <f>(K44-K43)/L48</f>
        <v>1.9000000000000004</v>
      </c>
      <c r="M47"/>
      <c r="N47" s="28">
        <f>L$46</f>
        <v>2.5999999999999996</v>
      </c>
      <c r="O47" s="28">
        <f>K$44-0.25</f>
        <v>1.1600000000000001</v>
      </c>
      <c r="P47"/>
      <c r="Q47"/>
      <c r="R47"/>
      <c r="S47"/>
      <c r="T47"/>
      <c r="U47"/>
      <c r="V47"/>
      <c r="W47"/>
      <c r="X47"/>
    </row>
    <row r="48" spans="1:24" ht="13" customHeight="1">
      <c r="A48"/>
      <c r="B48"/>
      <c r="I48" s="23"/>
      <c r="J48" s="15" t="s">
        <v>5</v>
      </c>
      <c r="K48" s="17">
        <f>'Input Data'!R48</f>
        <v>0.63157894736842102</v>
      </c>
      <c r="L48" s="56">
        <f>K48</f>
        <v>0.63157894736842102</v>
      </c>
      <c r="M48"/>
      <c r="N48" s="28">
        <f>L$46-0.25</f>
        <v>2.3499999999999996</v>
      </c>
      <c r="O48" s="28">
        <f>K$44</f>
        <v>1.4100000000000001</v>
      </c>
      <c r="P48"/>
      <c r="Q48"/>
      <c r="R48"/>
      <c r="S48"/>
      <c r="T48"/>
      <c r="U48"/>
      <c r="V48"/>
      <c r="W48"/>
      <c r="X48"/>
    </row>
    <row r="49" spans="1:24" ht="13" customHeight="1">
      <c r="A49"/>
      <c r="B49"/>
      <c r="I49" s="23"/>
      <c r="J49" s="15" t="s">
        <v>6</v>
      </c>
      <c r="K49" s="18">
        <f>(2.1-(1.2/K48))/0.3</f>
        <v>0.66666666666666652</v>
      </c>
      <c r="L49" s="54">
        <f>(2.1-(1.2/L48))/0.3</f>
        <v>0.66666666666666652</v>
      </c>
      <c r="M49"/>
      <c r="N49" s="28">
        <f>L$46+0.25</f>
        <v>2.8499999999999996</v>
      </c>
      <c r="O49" s="28">
        <f>K$44</f>
        <v>1.4100000000000001</v>
      </c>
      <c r="P49"/>
      <c r="Q49"/>
      <c r="R49"/>
      <c r="S49"/>
      <c r="T49"/>
      <c r="U49"/>
      <c r="V49"/>
      <c r="W49"/>
      <c r="X49"/>
    </row>
    <row r="50" spans="1:24" ht="13" customHeight="1">
      <c r="F50" s="24"/>
      <c r="G50"/>
    </row>
  </sheetData>
  <sheetCalcPr fullCalcOnLoad="1"/>
  <mergeCells count="2">
    <mergeCell ref="A1:L1"/>
    <mergeCell ref="A2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zoomScaleNormal="91" zoomScalePageLayoutView="91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/>
      <c r="N1"/>
      <c r="O1"/>
      <c r="P1"/>
      <c r="Q1"/>
      <c r="R1"/>
      <c r="S1"/>
      <c r="T1"/>
      <c r="U1"/>
      <c r="V1"/>
      <c r="W1"/>
      <c r="X1"/>
    </row>
    <row r="2" spans="1:24" ht="13" customHeight="1">
      <c r="A2" s="69" t="str">
        <f>CONCATENATE('Input Data'!K10," minutes")</f>
        <v>16 minutes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/>
      <c r="N2"/>
      <c r="O2"/>
      <c r="P2"/>
      <c r="Q2"/>
      <c r="R2"/>
      <c r="S2"/>
      <c r="T2"/>
      <c r="U2"/>
      <c r="V2"/>
      <c r="W2"/>
      <c r="X2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/>
      <c r="N3"/>
      <c r="O3"/>
      <c r="P3"/>
      <c r="Q3"/>
      <c r="R3"/>
      <c r="S3"/>
      <c r="T3"/>
      <c r="U3"/>
      <c r="V3"/>
      <c r="W3"/>
      <c r="X3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/>
      <c r="N4"/>
      <c r="O4"/>
      <c r="P4"/>
      <c r="Q4"/>
      <c r="R4"/>
      <c r="S4"/>
      <c r="T4"/>
      <c r="U4"/>
      <c r="V4"/>
      <c r="W4"/>
      <c r="X4"/>
    </row>
    <row r="5" spans="1:24" ht="13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/>
      <c r="N5"/>
      <c r="O5"/>
      <c r="P5"/>
      <c r="Q5"/>
      <c r="R5"/>
      <c r="S5"/>
      <c r="T5"/>
      <c r="U5"/>
      <c r="V5"/>
      <c r="W5"/>
      <c r="X5"/>
    </row>
    <row r="6" spans="1:24" ht="13" customHeight="1">
      <c r="M6"/>
      <c r="N6"/>
      <c r="O6"/>
      <c r="P6"/>
      <c r="Q6"/>
      <c r="R6"/>
      <c r="S6"/>
      <c r="T6"/>
      <c r="U6"/>
      <c r="V6"/>
      <c r="W6"/>
      <c r="X6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/>
      <c r="N7"/>
      <c r="O7"/>
      <c r="P7"/>
      <c r="Q7"/>
      <c r="R7"/>
      <c r="S7"/>
      <c r="T7"/>
      <c r="U7"/>
      <c r="V7"/>
      <c r="W7"/>
      <c r="X7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/>
      <c r="N8"/>
      <c r="O8"/>
      <c r="P8"/>
      <c r="Q8"/>
      <c r="R8"/>
      <c r="S8"/>
      <c r="T8"/>
      <c r="U8"/>
      <c r="V8"/>
      <c r="W8"/>
      <c r="X8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/>
      <c r="N9"/>
      <c r="O9"/>
      <c r="P9"/>
      <c r="Q9"/>
      <c r="R9"/>
      <c r="S9"/>
      <c r="T9"/>
      <c r="U9"/>
      <c r="V9"/>
      <c r="W9"/>
      <c r="X9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/>
      <c r="N10"/>
      <c r="O10"/>
      <c r="P10"/>
      <c r="Q10"/>
      <c r="R10"/>
      <c r="S10"/>
      <c r="T10"/>
      <c r="U10"/>
      <c r="V10"/>
      <c r="W10"/>
      <c r="X1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/>
      <c r="N11"/>
      <c r="O11"/>
      <c r="P11"/>
      <c r="Q11"/>
      <c r="R11"/>
      <c r="S11"/>
      <c r="T11"/>
      <c r="U11"/>
      <c r="V11"/>
      <c r="W11"/>
      <c r="X11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/>
      <c r="N17"/>
      <c r="O17"/>
      <c r="P17"/>
      <c r="Q17"/>
      <c r="R17"/>
      <c r="S17"/>
      <c r="T17"/>
      <c r="U17"/>
      <c r="V17"/>
      <c r="W17"/>
      <c r="X17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/>
      <c r="N18"/>
      <c r="O18"/>
      <c r="P18"/>
      <c r="Q18"/>
      <c r="R18"/>
      <c r="S18"/>
      <c r="T18"/>
      <c r="U18"/>
      <c r="V18"/>
      <c r="W18"/>
      <c r="X18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/>
      <c r="N19"/>
      <c r="O19"/>
      <c r="P19"/>
      <c r="Q19"/>
      <c r="R19"/>
      <c r="S19"/>
      <c r="T19"/>
      <c r="U19"/>
      <c r="V19"/>
      <c r="W19"/>
      <c r="X19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/>
      <c r="N20"/>
      <c r="O20"/>
      <c r="P20"/>
      <c r="Q20"/>
      <c r="R20"/>
      <c r="S20"/>
      <c r="T20"/>
      <c r="U20"/>
      <c r="V20"/>
      <c r="W20"/>
      <c r="X2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/>
      <c r="N21"/>
      <c r="O21"/>
      <c r="P21"/>
      <c r="Q21"/>
      <c r="R21"/>
      <c r="S21"/>
      <c r="T21"/>
      <c r="U21"/>
      <c r="V21"/>
      <c r="W21"/>
      <c r="X21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/>
      <c r="N22"/>
      <c r="O22"/>
      <c r="P22"/>
      <c r="Q22"/>
      <c r="R22"/>
      <c r="S22"/>
      <c r="T22"/>
      <c r="U22"/>
      <c r="V22"/>
      <c r="W22"/>
      <c r="X22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/>
      <c r="N23"/>
      <c r="O23"/>
      <c r="P23"/>
      <c r="Q23"/>
      <c r="R23"/>
      <c r="S23"/>
      <c r="T23"/>
      <c r="U23"/>
      <c r="V23"/>
      <c r="W23"/>
      <c r="X23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/>
      <c r="N24"/>
      <c r="O24"/>
      <c r="P24"/>
      <c r="Q24"/>
      <c r="R24"/>
      <c r="S24"/>
      <c r="T24"/>
      <c r="U24"/>
      <c r="V24"/>
      <c r="W24"/>
      <c r="X24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/>
      <c r="N25"/>
      <c r="O25"/>
      <c r="P25"/>
      <c r="Q25"/>
      <c r="R25"/>
      <c r="S25"/>
      <c r="T25"/>
      <c r="U25"/>
      <c r="V25"/>
      <c r="W25"/>
      <c r="X25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/>
      <c r="N26"/>
      <c r="O26"/>
      <c r="P26"/>
      <c r="Q26"/>
      <c r="R26"/>
      <c r="S26"/>
      <c r="T26"/>
      <c r="U26"/>
      <c r="V26"/>
      <c r="W26"/>
      <c r="X26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/>
      <c r="N27"/>
      <c r="O27"/>
      <c r="P27"/>
      <c r="Q27"/>
      <c r="R27"/>
      <c r="S27"/>
      <c r="T27"/>
      <c r="U27"/>
      <c r="V27"/>
      <c r="W27"/>
      <c r="X27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/>
      <c r="N28"/>
      <c r="O28"/>
      <c r="P28"/>
      <c r="Q28"/>
      <c r="R28"/>
      <c r="S28"/>
      <c r="T28"/>
      <c r="U28"/>
      <c r="V28"/>
      <c r="W28"/>
      <c r="X28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/>
      <c r="N29"/>
      <c r="O29"/>
      <c r="P29"/>
      <c r="Q29"/>
      <c r="R29"/>
      <c r="S29"/>
      <c r="T29"/>
      <c r="U29"/>
      <c r="V29"/>
      <c r="W29"/>
      <c r="X29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/>
      <c r="N30"/>
      <c r="O30"/>
      <c r="P30"/>
      <c r="Q30"/>
      <c r="R30"/>
      <c r="S30"/>
      <c r="T30"/>
      <c r="U30"/>
      <c r="V30"/>
      <c r="W30"/>
      <c r="X3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/>
      <c r="N31"/>
      <c r="O31"/>
      <c r="P31"/>
      <c r="Q31"/>
      <c r="R31"/>
      <c r="S31"/>
      <c r="T31"/>
      <c r="U31"/>
      <c r="V31"/>
      <c r="W31"/>
      <c r="X31"/>
    </row>
    <row r="32" spans="1:24" ht="13" customHeight="1">
      <c r="J32" s="7"/>
      <c r="K32" s="7"/>
      <c r="L32" s="7"/>
      <c r="M32"/>
      <c r="N32"/>
      <c r="O32"/>
      <c r="P32"/>
      <c r="Q32"/>
      <c r="R32"/>
      <c r="S32"/>
      <c r="T32"/>
      <c r="U32"/>
      <c r="V32"/>
      <c r="W32"/>
      <c r="X32"/>
    </row>
    <row r="33" spans="1:24" ht="13" customHeight="1">
      <c r="J33" s="7"/>
      <c r="K33" s="7"/>
      <c r="L33" s="7"/>
      <c r="M33"/>
      <c r="N33"/>
      <c r="O33"/>
      <c r="P33"/>
      <c r="Q33"/>
      <c r="R33"/>
      <c r="S33"/>
      <c r="T33"/>
      <c r="U33"/>
      <c r="V33"/>
      <c r="W33"/>
      <c r="X33"/>
    </row>
    <row r="34" spans="1:24" ht="13" customHeight="1">
      <c r="J34" s="7"/>
      <c r="K34" s="7"/>
      <c r="L34" s="7"/>
      <c r="M34"/>
      <c r="N34"/>
      <c r="O34"/>
      <c r="P34"/>
      <c r="Q34"/>
      <c r="R34"/>
      <c r="S34"/>
      <c r="T34"/>
      <c r="U34"/>
      <c r="V34"/>
      <c r="W34"/>
      <c r="X34"/>
    </row>
    <row r="35" spans="1:24" ht="13" customHeight="1">
      <c r="J35" s="7"/>
      <c r="K35" s="7"/>
      <c r="L35" s="7"/>
      <c r="M35"/>
      <c r="N35"/>
      <c r="O35"/>
      <c r="P35"/>
      <c r="Q35"/>
      <c r="R35"/>
      <c r="S35"/>
      <c r="T35"/>
      <c r="U35"/>
      <c r="V35"/>
      <c r="W35"/>
      <c r="X35"/>
    </row>
    <row r="36" spans="1:24" ht="13" customHeight="1">
      <c r="J36" s="7"/>
      <c r="K36" s="7"/>
      <c r="L36" s="7"/>
      <c r="M36"/>
      <c r="N36"/>
      <c r="O36"/>
      <c r="P36"/>
      <c r="Q36"/>
      <c r="R36"/>
      <c r="S36"/>
      <c r="T36"/>
      <c r="U36"/>
      <c r="V36"/>
      <c r="W36"/>
      <c r="X36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/>
      <c r="N37"/>
      <c r="O37"/>
      <c r="P37"/>
      <c r="Q37"/>
      <c r="R37"/>
      <c r="S37"/>
      <c r="T37"/>
      <c r="U37"/>
      <c r="V37"/>
      <c r="W37"/>
      <c r="X37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/>
      <c r="N38"/>
      <c r="O38"/>
      <c r="P38"/>
      <c r="Q38"/>
      <c r="R38"/>
      <c r="S38"/>
      <c r="T38"/>
      <c r="U38"/>
      <c r="V38"/>
      <c r="W38"/>
      <c r="X38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/>
      <c r="N39"/>
      <c r="O39"/>
      <c r="P39"/>
      <c r="Q39"/>
      <c r="R39"/>
      <c r="S39"/>
      <c r="T39"/>
      <c r="U39"/>
      <c r="V39"/>
      <c r="W39"/>
      <c r="X39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/>
      <c r="N40"/>
      <c r="O40"/>
      <c r="P40"/>
      <c r="Q40"/>
      <c r="R40"/>
      <c r="S40"/>
      <c r="T40"/>
      <c r="U40"/>
      <c r="V40"/>
      <c r="W40"/>
      <c r="X40"/>
    </row>
    <row r="41" spans="1:24" ht="13" customHeight="1">
      <c r="A41" s="7"/>
      <c r="B41" s="7"/>
      <c r="C41" s="7"/>
      <c r="D41" s="7"/>
      <c r="E41" s="7"/>
      <c r="F41" s="7"/>
      <c r="G41" s="7"/>
      <c r="I41" s="55"/>
      <c r="J41" s="55"/>
      <c r="K41" s="16" t="s">
        <v>57</v>
      </c>
      <c r="L41" s="16" t="s">
        <v>58</v>
      </c>
      <c r="M41"/>
      <c r="N41"/>
      <c r="O41"/>
      <c r="P41"/>
      <c r="Q41"/>
      <c r="R41"/>
      <c r="S41"/>
      <c r="T41"/>
      <c r="U41"/>
      <c r="V41"/>
      <c r="W41"/>
      <c r="X41"/>
    </row>
    <row r="42" spans="1:24" ht="13" customHeight="1">
      <c r="I42" s="23"/>
      <c r="J42" s="15" t="s">
        <v>64</v>
      </c>
      <c r="K42" s="17">
        <f>'Input Data'!S43</f>
        <v>0.04</v>
      </c>
      <c r="L42" s="53"/>
      <c r="M42"/>
      <c r="N42" s="28">
        <f>$K$45</f>
        <v>0.63749999999999929</v>
      </c>
      <c r="O42" s="28">
        <f>$K$43-0.25</f>
        <v>-3.999999999999998E-2</v>
      </c>
      <c r="P42"/>
      <c r="Q42" s="28">
        <f>$K$45</f>
        <v>0.63749999999999929</v>
      </c>
      <c r="R42" s="28">
        <f>$K$43-0.05</f>
        <v>0.16000000000000003</v>
      </c>
      <c r="S42"/>
      <c r="T42"/>
      <c r="U42"/>
      <c r="V42"/>
      <c r="W42"/>
      <c r="X42"/>
    </row>
    <row r="43" spans="1:24" ht="13" customHeight="1">
      <c r="I43" s="23"/>
      <c r="J43" s="15" t="s">
        <v>0</v>
      </c>
      <c r="K43" s="17">
        <f>'Input Data'!K49+K42</f>
        <v>0.21000000000000002</v>
      </c>
      <c r="L43" s="53"/>
      <c r="M43"/>
      <c r="N43" s="28">
        <f>$K$45</f>
        <v>0.63749999999999929</v>
      </c>
      <c r="O43" s="28">
        <f>$K$43+0.25</f>
        <v>0.46</v>
      </c>
      <c r="P43"/>
      <c r="Q43" s="28">
        <f>$K$45</f>
        <v>0.63749999999999929</v>
      </c>
      <c r="R43" s="28">
        <f>$K$43+0.05</f>
        <v>0.26</v>
      </c>
      <c r="S43"/>
      <c r="T43"/>
      <c r="U43"/>
      <c r="V43"/>
      <c r="W43"/>
      <c r="X43"/>
    </row>
    <row r="44" spans="1:24" ht="13" customHeight="1">
      <c r="I44" s="23"/>
      <c r="J44" s="15" t="s">
        <v>1</v>
      </c>
      <c r="K44" s="17">
        <f>'Input Data'!L49+K42</f>
        <v>1.4100000000000001</v>
      </c>
      <c r="L44" s="53"/>
      <c r="M44"/>
      <c r="N44" s="28">
        <f>$K$45-0.25</f>
        <v>0.38749999999999929</v>
      </c>
      <c r="O44" s="28">
        <f>$K$43</f>
        <v>0.21000000000000002</v>
      </c>
      <c r="P44"/>
      <c r="Q44" s="28">
        <f>$K$45-0.05</f>
        <v>0.58749999999999925</v>
      </c>
      <c r="R44" s="28">
        <f>$K$43</f>
        <v>0.21000000000000002</v>
      </c>
      <c r="S44"/>
      <c r="T44"/>
      <c r="U44"/>
      <c r="V44"/>
      <c r="W44"/>
      <c r="X44"/>
    </row>
    <row r="45" spans="1:24" ht="13" customHeight="1">
      <c r="D45" s="7"/>
      <c r="E45" s="7"/>
      <c r="I45" s="23"/>
      <c r="J45" s="15" t="s">
        <v>2</v>
      </c>
      <c r="K45" s="17">
        <f>'Input Data'!AH48</f>
        <v>0.63749999999999929</v>
      </c>
      <c r="L45" s="53"/>
      <c r="M45"/>
      <c r="N45" s="28">
        <f>$K$45+0.25</f>
        <v>0.88749999999999929</v>
      </c>
      <c r="O45" s="28">
        <f>$K$43</f>
        <v>0.21000000000000002</v>
      </c>
      <c r="P45"/>
      <c r="Q45" s="28">
        <f>$K$45+0.05</f>
        <v>0.68749999999999933</v>
      </c>
      <c r="R45" s="28">
        <f>$K$43</f>
        <v>0.21000000000000002</v>
      </c>
      <c r="S45"/>
      <c r="T45"/>
      <c r="U45"/>
      <c r="V45"/>
      <c r="W45"/>
      <c r="X45"/>
    </row>
    <row r="46" spans="1:24" ht="13" customHeight="1">
      <c r="I46" s="23"/>
      <c r="J46" s="15" t="s">
        <v>3</v>
      </c>
      <c r="K46" s="17">
        <f>K45+K47</f>
        <v>1.8896739130434779</v>
      </c>
      <c r="L46" s="53">
        <f>K45+L47</f>
        <v>1.8896739130434779</v>
      </c>
      <c r="M46"/>
      <c r="N46" s="28">
        <f>L$46</f>
        <v>1.8896739130434779</v>
      </c>
      <c r="O46" s="28">
        <f>K$44+0.25</f>
        <v>1.6600000000000001</v>
      </c>
      <c r="P46"/>
      <c r="Q46"/>
      <c r="R46"/>
      <c r="S46"/>
      <c r="T46"/>
      <c r="U46"/>
      <c r="V46"/>
      <c r="W46"/>
      <c r="X46"/>
    </row>
    <row r="47" spans="1:24" ht="13" customHeight="1">
      <c r="I47" s="23"/>
      <c r="J47" s="15" t="s">
        <v>4</v>
      </c>
      <c r="K47" s="17">
        <f>(K44-K43)/K48</f>
        <v>1.2521739130434786</v>
      </c>
      <c r="L47" s="53">
        <f>(K44-K43)/L48</f>
        <v>1.2521739130434786</v>
      </c>
      <c r="M47"/>
      <c r="N47" s="28">
        <f>L$46</f>
        <v>1.8896739130434779</v>
      </c>
      <c r="O47" s="28">
        <f>K$44-0.25</f>
        <v>1.1600000000000001</v>
      </c>
      <c r="P47"/>
      <c r="Q47"/>
      <c r="R47"/>
      <c r="S47"/>
      <c r="T47"/>
      <c r="U47"/>
      <c r="V47"/>
      <c r="W47"/>
      <c r="X47"/>
    </row>
    <row r="48" spans="1:24" ht="13" customHeight="1">
      <c r="A48"/>
      <c r="B48"/>
      <c r="I48" s="23"/>
      <c r="J48" s="15" t="s">
        <v>5</v>
      </c>
      <c r="K48" s="17">
        <f>'Input Data'!S48</f>
        <v>0.95833333333333315</v>
      </c>
      <c r="L48" s="56">
        <f>K48</f>
        <v>0.95833333333333315</v>
      </c>
      <c r="M48"/>
      <c r="N48" s="28">
        <f>L$46-0.25</f>
        <v>1.6396739130434779</v>
      </c>
      <c r="O48" s="28">
        <f>K$44</f>
        <v>1.4100000000000001</v>
      </c>
      <c r="P48"/>
      <c r="Q48"/>
      <c r="R48"/>
      <c r="S48"/>
      <c r="T48"/>
      <c r="U48"/>
      <c r="V48"/>
      <c r="W48"/>
      <c r="X48"/>
    </row>
    <row r="49" spans="1:24" ht="13" customHeight="1">
      <c r="A49"/>
      <c r="B49"/>
      <c r="I49" s="23"/>
      <c r="J49" s="15" t="s">
        <v>6</v>
      </c>
      <c r="K49" s="18">
        <f>(2.1-(1.2/K48))/0.3</f>
        <v>2.8260869565217392</v>
      </c>
      <c r="L49" s="54">
        <f>(2.1-(1.2/L48))/0.3</f>
        <v>2.8260869565217392</v>
      </c>
      <c r="M49"/>
      <c r="N49" s="28">
        <f>L$46+0.25</f>
        <v>2.1396739130434779</v>
      </c>
      <c r="O49" s="28">
        <f>K$44</f>
        <v>1.4100000000000001</v>
      </c>
      <c r="P49"/>
      <c r="Q49"/>
      <c r="R49"/>
      <c r="S49"/>
      <c r="T49"/>
      <c r="U49"/>
      <c r="V49"/>
      <c r="W49"/>
      <c r="X49"/>
    </row>
    <row r="50" spans="1:24" ht="13" customHeight="1">
      <c r="F50" s="24"/>
      <c r="G50"/>
      <c r="J50" s="24"/>
    </row>
  </sheetData>
  <sheetCalcPr fullCalcOnLoad="1"/>
  <mergeCells count="2">
    <mergeCell ref="A1:L1"/>
    <mergeCell ref="A2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50"/>
  <sheetViews>
    <sheetView view="pageLayout" zoomScale="125" zoomScaleNormal="91" zoomScalePageLayoutView="91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4" ht="13" customHeight="1">
      <c r="A1" s="78" t="str">
        <f>CONCATENATE('Input Data'!G$43,",   ",'Input Data'!G$45,", ",'Input Data'!G$46," @",'Input Data'!G$47,",   ",'Input Data'!G$48)</f>
        <v>Kodak TMax-100,   Ilford ID-11, 1+1 @20°C,   rotation processing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4" ht="13" customHeight="1">
      <c r="A2" s="83" t="s">
        <v>29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4" ht="13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</row>
    <row r="4" spans="1:24" ht="13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</row>
    <row r="5" spans="1:24" ht="13" customHeight="1">
      <c r="A5" s="84" t="str">
        <f>CONCATENATE("from ",'Input Data'!G$10," - ",'Input Data'!K$10," minutes")</f>
        <v>from 4 - 16 minutes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</row>
    <row r="6" spans="1:24" ht="13" customHeight="1"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</row>
    <row r="7" spans="1:24" ht="13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</row>
    <row r="8" spans="1:24" ht="13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</row>
    <row r="9" spans="1:24" ht="13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</row>
    <row r="10" spans="1:24" ht="13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</row>
    <row r="11" spans="1:24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</row>
    <row r="12" spans="1:24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</row>
    <row r="13" spans="1:24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</row>
    <row r="14" spans="1:24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</row>
    <row r="15" spans="1:24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</row>
    <row r="16" spans="1:24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</row>
    <row r="17" spans="1:24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</row>
    <row r="18" spans="1:24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</row>
    <row r="19" spans="1:24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</row>
    <row r="20" spans="1:24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</row>
    <row r="21" spans="1:24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</row>
    <row r="22" spans="1:24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</row>
    <row r="23" spans="1:24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</row>
    <row r="24" spans="1:24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</row>
    <row r="25" spans="1:24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</row>
    <row r="26" spans="1:24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</row>
    <row r="27" spans="1:24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</row>
    <row r="28" spans="1:24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</row>
    <row r="29" spans="1:24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</row>
    <row r="30" spans="1:24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</row>
    <row r="31" spans="1:24" ht="13" customHeight="1">
      <c r="A31" s="7"/>
      <c r="B31" s="7"/>
      <c r="C31" s="7"/>
      <c r="E31" s="7"/>
      <c r="F31" s="7"/>
      <c r="G31" s="7"/>
      <c r="H31" s="7"/>
      <c r="I31" s="7"/>
      <c r="J31" s="7"/>
      <c r="K31" s="7"/>
      <c r="L31" s="7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</row>
    <row r="32" spans="1:24" ht="13" customHeight="1">
      <c r="J32" s="7"/>
      <c r="K32" s="7"/>
      <c r="L32" s="7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</row>
    <row r="33" spans="1:24" ht="13" customHeight="1">
      <c r="J33" s="7"/>
      <c r="K33" s="7"/>
      <c r="L33" s="7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</row>
    <row r="34" spans="1:24" ht="13" customHeight="1">
      <c r="J34" s="7"/>
      <c r="K34" s="7"/>
      <c r="L34" s="7"/>
      <c r="M34" s="50"/>
      <c r="N34" s="85">
        <f>'Input Data'!G10</f>
        <v>4</v>
      </c>
      <c r="O34" s="85"/>
      <c r="P34" s="50"/>
      <c r="Q34" s="85">
        <f>'Input Data'!K10</f>
        <v>16</v>
      </c>
      <c r="R34" s="85"/>
      <c r="S34" s="50"/>
      <c r="T34" s="50"/>
      <c r="U34" s="50"/>
      <c r="V34" s="50"/>
      <c r="W34" s="50"/>
      <c r="X34" s="50"/>
    </row>
    <row r="35" spans="1:24" ht="13" customHeight="1">
      <c r="J35" s="7"/>
      <c r="K35" s="7"/>
      <c r="L35" s="7"/>
      <c r="M35" s="50"/>
      <c r="N35" s="50">
        <f>'Curve 1'!$Q42</f>
        <v>1.5499999999999998</v>
      </c>
      <c r="O35" s="50">
        <f>'Curve 1'!$R42</f>
        <v>0.14000000000000001</v>
      </c>
      <c r="P35" s="50"/>
      <c r="Q35" s="50">
        <f>'Curve 5'!$Q42</f>
        <v>0.63749999999999929</v>
      </c>
      <c r="R35" s="50">
        <f>'Curve 5'!$R42</f>
        <v>0.16000000000000003</v>
      </c>
      <c r="S35" s="50"/>
      <c r="T35" s="50"/>
      <c r="U35" s="50"/>
      <c r="V35" s="50"/>
      <c r="W35" s="50"/>
      <c r="X35" s="50"/>
    </row>
    <row r="36" spans="1:24" ht="13" customHeight="1">
      <c r="J36" s="7"/>
      <c r="K36" s="7"/>
      <c r="L36" s="7"/>
      <c r="M36" s="50"/>
      <c r="N36" s="50">
        <f>'Curve 1'!$Q43</f>
        <v>1.5499999999999998</v>
      </c>
      <c r="O36" s="50">
        <f>'Curve 1'!$R43</f>
        <v>0.24</v>
      </c>
      <c r="P36" s="50"/>
      <c r="Q36" s="50">
        <f>'Curve 5'!$Q43</f>
        <v>0.63749999999999929</v>
      </c>
      <c r="R36" s="50">
        <f>'Curve 5'!$R43</f>
        <v>0.26</v>
      </c>
      <c r="S36" s="50"/>
      <c r="T36" s="50"/>
      <c r="U36" s="50"/>
      <c r="V36" s="50"/>
      <c r="W36" s="50"/>
      <c r="X36" s="50"/>
    </row>
    <row r="37" spans="1:24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50"/>
      <c r="N37" s="50">
        <f>'Curve 1'!$Q44</f>
        <v>1.4999999999999998</v>
      </c>
      <c r="O37" s="50">
        <f>'Curve 1'!$R44</f>
        <v>0.19</v>
      </c>
      <c r="P37" s="50"/>
      <c r="Q37" s="50">
        <f>'Curve 5'!$Q44</f>
        <v>0.58749999999999925</v>
      </c>
      <c r="R37" s="50">
        <f>'Curve 5'!$R44</f>
        <v>0.21000000000000002</v>
      </c>
      <c r="S37" s="50"/>
      <c r="T37" s="50"/>
      <c r="U37" s="50"/>
      <c r="V37" s="50"/>
      <c r="W37" s="50"/>
      <c r="X37" s="50"/>
    </row>
    <row r="38" spans="1:24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50"/>
      <c r="N38" s="50">
        <f>'Curve 1'!$Q45</f>
        <v>1.5999999999999999</v>
      </c>
      <c r="O38" s="50">
        <f>'Curve 1'!$R45</f>
        <v>0.19</v>
      </c>
      <c r="P38" s="50"/>
      <c r="Q38" s="50">
        <f>'Curve 5'!$Q45</f>
        <v>0.68749999999999933</v>
      </c>
      <c r="R38" s="50">
        <f>'Curve 5'!$R45</f>
        <v>0.21000000000000002</v>
      </c>
      <c r="S38" s="50"/>
      <c r="T38" s="50"/>
      <c r="U38" s="50"/>
      <c r="V38" s="50"/>
      <c r="W38" s="50"/>
      <c r="X38" s="50"/>
    </row>
    <row r="39" spans="1:24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</row>
    <row r="40" spans="1:24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</row>
    <row r="41" spans="1:24" ht="13" customHeight="1">
      <c r="A41" s="7"/>
      <c r="B41" s="7"/>
      <c r="C41" s="7"/>
      <c r="D41" s="7"/>
      <c r="E41" s="7"/>
      <c r="F41" s="7"/>
      <c r="G41" s="7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</row>
    <row r="42" spans="1:24" ht="13" customHeight="1">
      <c r="B42" s="7"/>
      <c r="C42" s="7"/>
      <c r="D42" s="7"/>
      <c r="E42" s="7"/>
      <c r="F42" s="7"/>
      <c r="G42" s="7"/>
      <c r="H42" s="7"/>
      <c r="I42" s="7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</row>
    <row r="43" spans="1:24" ht="13" customHeight="1"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</row>
    <row r="44" spans="1:24" ht="13" customHeight="1">
      <c r="I44" s="14" t="s">
        <v>30</v>
      </c>
      <c r="J44" s="16" t="s">
        <v>33</v>
      </c>
      <c r="K44" s="16" t="s">
        <v>31</v>
      </c>
      <c r="L44" s="19" t="s">
        <v>32</v>
      </c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</row>
    <row r="45" spans="1:24" ht="13" customHeight="1">
      <c r="I45" s="20">
        <f>'Input Data'!G10</f>
        <v>4</v>
      </c>
      <c r="J45" s="21">
        <f>'Curve 1'!K$45</f>
        <v>1.5499999999999998</v>
      </c>
      <c r="K45" s="21">
        <f>'Curve 1'!L$48</f>
        <v>0.34999999999999992</v>
      </c>
      <c r="L45" s="22">
        <f>'Curve 1'!L$49</f>
        <v>-4.4285714285714306</v>
      </c>
      <c r="M45" s="50"/>
      <c r="N45" s="50">
        <f>'Curve 1'!K$45</f>
        <v>1.5499999999999998</v>
      </c>
      <c r="O45" s="50">
        <f>'Curve 1'!K$43</f>
        <v>0.19</v>
      </c>
      <c r="P45" s="50"/>
      <c r="Q45" s="50">
        <f>'Curve 1'!K$46</f>
        <v>4.9785714285714295</v>
      </c>
      <c r="R45" s="50">
        <f>'Curve 1'!K$44</f>
        <v>1.3900000000000001</v>
      </c>
      <c r="S45" s="50"/>
      <c r="T45" s="50"/>
      <c r="U45" s="50"/>
      <c r="V45" s="50"/>
      <c r="W45" s="50"/>
      <c r="X45" s="50"/>
    </row>
    <row r="46" spans="1:24" ht="13" customHeight="1">
      <c r="I46" s="20">
        <f>'Input Data'!H10</f>
        <v>5.5</v>
      </c>
      <c r="J46" s="21">
        <f>'Curve 2'!K$45</f>
        <v>1.1499999999999995</v>
      </c>
      <c r="K46" s="21">
        <f>'Curve 2'!L$48</f>
        <v>0.42222222222222222</v>
      </c>
      <c r="L46" s="22">
        <f>'Curve 2'!L$49</f>
        <v>-2.4736842105263155</v>
      </c>
      <c r="M46" s="50"/>
      <c r="N46" s="50">
        <f>'Curve 2'!K$45</f>
        <v>1.1499999999999995</v>
      </c>
      <c r="O46" s="50">
        <f>'Curve 2'!K$43</f>
        <v>0.2</v>
      </c>
      <c r="P46" s="50"/>
      <c r="Q46" s="50">
        <f>'Curve 2'!K$46</f>
        <v>3.9921052631578946</v>
      </c>
      <c r="R46" s="50">
        <f>'Curve 2'!K$44</f>
        <v>1.4000000000000001</v>
      </c>
      <c r="S46" s="50"/>
      <c r="T46" s="50"/>
      <c r="U46" s="50"/>
      <c r="V46" s="50"/>
      <c r="W46" s="50"/>
      <c r="X46" s="50"/>
    </row>
    <row r="47" spans="1:24" ht="13" customHeight="1">
      <c r="I47" s="20">
        <f>'Input Data'!I10</f>
        <v>8</v>
      </c>
      <c r="J47" s="21">
        <f>'Curve 3'!K$45</f>
        <v>0.8199999999999994</v>
      </c>
      <c r="K47" s="21">
        <f>'Curve 3'!L$48</f>
        <v>0.51904761904761909</v>
      </c>
      <c r="L47" s="22">
        <f>'Curve 3'!L$49</f>
        <v>-0.70642201834862328</v>
      </c>
      <c r="M47" s="50"/>
      <c r="N47" s="50">
        <f>'Curve 3'!K$45</f>
        <v>0.8199999999999994</v>
      </c>
      <c r="O47" s="50">
        <f>'Curve 3'!K$43</f>
        <v>0.2</v>
      </c>
      <c r="P47" s="50"/>
      <c r="Q47" s="50">
        <f>'Curve 3'!K$46</f>
        <v>3.1319266055045869</v>
      </c>
      <c r="R47" s="50">
        <f>'Curve 3'!K$44</f>
        <v>1.4000000000000001</v>
      </c>
      <c r="S47" s="50"/>
      <c r="T47" s="50"/>
      <c r="U47" s="50"/>
      <c r="V47" s="50"/>
      <c r="W47" s="50"/>
      <c r="X47" s="50"/>
    </row>
    <row r="48" spans="1:24" ht="13" customHeight="1">
      <c r="I48" s="20">
        <f>'Input Data'!J10</f>
        <v>11</v>
      </c>
      <c r="J48" s="21">
        <f>'Curve 4'!K$45</f>
        <v>0.69999999999999929</v>
      </c>
      <c r="K48" s="21">
        <f>'Curve 4'!L$48</f>
        <v>0.63157894736842102</v>
      </c>
      <c r="L48" s="22">
        <f>'Curve 4'!L$49</f>
        <v>0.66666666666666652</v>
      </c>
      <c r="M48" s="50"/>
      <c r="N48" s="50">
        <f>'Curve 4'!K$45</f>
        <v>0.69999999999999929</v>
      </c>
      <c r="O48" s="50">
        <f>'Curve 4'!K$43</f>
        <v>0.21000000000000002</v>
      </c>
      <c r="P48" s="50"/>
      <c r="Q48" s="50">
        <f>'Curve 4'!K$46</f>
        <v>2.5999999999999996</v>
      </c>
      <c r="R48" s="50">
        <f>'Curve 4'!K$44</f>
        <v>1.4100000000000001</v>
      </c>
      <c r="S48" s="50"/>
      <c r="T48" s="50"/>
      <c r="U48" s="50"/>
      <c r="V48" s="50"/>
      <c r="W48" s="50"/>
      <c r="X48" s="50"/>
    </row>
    <row r="49" spans="1:24" ht="13" customHeight="1">
      <c r="I49" s="20">
        <f>'Input Data'!K10</f>
        <v>16</v>
      </c>
      <c r="J49" s="21">
        <f>'Curve 5'!K$45</f>
        <v>0.63749999999999929</v>
      </c>
      <c r="K49" s="21">
        <f>'Curve 5'!L$48</f>
        <v>0.95833333333333315</v>
      </c>
      <c r="L49" s="22">
        <f>'Curve 5'!L$49</f>
        <v>2.8260869565217392</v>
      </c>
      <c r="M49" s="50"/>
      <c r="N49" s="50">
        <f>'Curve 5'!K$45</f>
        <v>0.63749999999999929</v>
      </c>
      <c r="O49" s="50">
        <f>'Curve 5'!K$43</f>
        <v>0.21000000000000002</v>
      </c>
      <c r="P49" s="50"/>
      <c r="Q49" s="50">
        <f>'Curve 5'!K$46</f>
        <v>1.8896739130434779</v>
      </c>
      <c r="R49" s="50">
        <f>'Curve 5'!K$44</f>
        <v>1.4100000000000001</v>
      </c>
      <c r="S49" s="50"/>
      <c r="T49" s="50"/>
      <c r="U49" s="50"/>
      <c r="V49" s="50"/>
      <c r="W49" s="50"/>
      <c r="X49" s="50"/>
    </row>
    <row r="50" spans="1:24" ht="13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N50"/>
      <c r="O50"/>
    </row>
  </sheetData>
  <sheetCalcPr fullCalcOnLoad="1"/>
  <mergeCells count="5">
    <mergeCell ref="A1:L1"/>
    <mergeCell ref="A2:L4"/>
    <mergeCell ref="A5:L5"/>
    <mergeCell ref="N34:O34"/>
    <mergeCell ref="Q34:R34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V49"/>
  <sheetViews>
    <sheetView view="pageLayout" zoomScale="125" zoomScaleNormal="125" zoomScalePageLayoutView="125" workbookViewId="0">
      <selection activeCell="A6" sqref="A6"/>
    </sheetView>
  </sheetViews>
  <sheetFormatPr baseColWidth="10" defaultColWidth="5.140625" defaultRowHeight="13" customHeight="1"/>
  <cols>
    <col min="1" max="16384" width="5.140625" style="1"/>
  </cols>
  <sheetData>
    <row r="1" spans="1:21" ht="13" customHeight="1">
      <c r="A1" s="69" t="str">
        <f>'Input Data'!G$43</f>
        <v>Kodak TMax-100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21" ht="13" customHeight="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21" ht="13" customHeight="1">
      <c r="A3" s="78" t="str">
        <f>'Input Data'!G$44</f>
        <v>4x5 sheet film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S3" s="41"/>
      <c r="T3" s="41"/>
      <c r="U3" s="41"/>
    </row>
    <row r="4" spans="1:21" ht="13" customHeight="1">
      <c r="A4" s="78" t="str">
        <f>CONCATENATE('Input Data'!G$45,", ",'Input Data'!G$46," @",'Input Data'!G$47,",   ",'Input Data'!G$48)</f>
        <v>Ilford ID-11, 1+1 @20°C,   rotation processing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S4" s="41"/>
      <c r="T4" s="41"/>
      <c r="U4" s="41"/>
    </row>
    <row r="5" spans="1:21" ht="13" customHeight="1">
      <c r="A5" s="86">
        <f>'Input Data'!G$49</f>
        <v>39057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S5" s="41"/>
      <c r="T5" s="41"/>
      <c r="U5" s="41"/>
    </row>
    <row r="6" spans="1:21" ht="13" customHeight="1">
      <c r="A6" s="1" t="s">
        <v>38</v>
      </c>
      <c r="S6" s="41"/>
      <c r="T6" s="41"/>
      <c r="U6" s="41"/>
    </row>
    <row r="7" spans="1:21" ht="13" customHeight="1">
      <c r="A7" s="7"/>
      <c r="B7" s="7"/>
      <c r="C7" s="7"/>
      <c r="D7" s="7"/>
      <c r="E7" s="7"/>
      <c r="F7" s="7"/>
      <c r="G7" s="7"/>
      <c r="H7" s="7"/>
      <c r="I7" s="7"/>
      <c r="S7" s="41"/>
      <c r="T7" s="41"/>
      <c r="U7" s="41"/>
    </row>
    <row r="8" spans="1:21" ht="13" customHeight="1">
      <c r="A8" s="7"/>
      <c r="B8" s="66"/>
      <c r="C8" s="66"/>
      <c r="D8" s="39">
        <f>'Input Data'!G10</f>
        <v>4</v>
      </c>
      <c r="E8" s="39">
        <f>'Input Data'!H10</f>
        <v>5.5</v>
      </c>
      <c r="F8" s="39">
        <f>'Input Data'!I10</f>
        <v>8</v>
      </c>
      <c r="G8" s="39">
        <f>'Input Data'!J10</f>
        <v>11</v>
      </c>
      <c r="H8" s="39">
        <f>'Input Data'!K10</f>
        <v>16</v>
      </c>
      <c r="I8" s="7"/>
      <c r="J8" s="23"/>
      <c r="K8" s="15" t="s">
        <v>61</v>
      </c>
      <c r="L8" s="63">
        <v>0.57142999999999999</v>
      </c>
      <c r="S8" s="41"/>
      <c r="T8" s="41"/>
      <c r="U8" s="41"/>
    </row>
    <row r="9" spans="1:21" ht="13" customHeight="1">
      <c r="A9" s="7"/>
      <c r="B9" s="38"/>
      <c r="C9" s="15" t="s">
        <v>59</v>
      </c>
      <c r="D9" s="17">
        <f>'Family of Curves'!$K45</f>
        <v>0.34999999999999992</v>
      </c>
      <c r="E9" s="17">
        <f>'Family of Curves'!$K46</f>
        <v>0.42222222222222222</v>
      </c>
      <c r="F9" s="17">
        <f>'Family of Curves'!$K47</f>
        <v>0.51904761904761909</v>
      </c>
      <c r="G9" s="17">
        <f>'Family of Curves'!$K48</f>
        <v>0.63157894736842102</v>
      </c>
      <c r="H9" s="17">
        <f>'Family of Curves'!$K49</f>
        <v>0.95833333333333315</v>
      </c>
      <c r="I9" s="7"/>
      <c r="J9" s="23"/>
      <c r="K9" s="15" t="s">
        <v>62</v>
      </c>
      <c r="L9" s="64">
        <v>64</v>
      </c>
      <c r="S9" s="41"/>
      <c r="T9" s="41"/>
      <c r="U9" s="41"/>
    </row>
    <row r="10" spans="1:21" ht="13" customHeight="1">
      <c r="A10" s="7"/>
      <c r="B10" s="38"/>
      <c r="C10" s="15" t="s">
        <v>60</v>
      </c>
      <c r="D10" s="60">
        <f>D9</f>
        <v>0.34999999999999992</v>
      </c>
      <c r="E10" s="61">
        <f t="shared" ref="E10:H10" si="0">E9</f>
        <v>0.42222222222222222</v>
      </c>
      <c r="F10" s="61">
        <f t="shared" si="0"/>
        <v>0.51904761904761909</v>
      </c>
      <c r="G10" s="61">
        <f t="shared" si="0"/>
        <v>0.63157894736842102</v>
      </c>
      <c r="H10" s="62">
        <f t="shared" si="0"/>
        <v>0.95833333333333315</v>
      </c>
      <c r="I10" s="7"/>
      <c r="J10" s="23"/>
      <c r="K10" s="15" t="s">
        <v>63</v>
      </c>
      <c r="L10" s="65">
        <v>0.74</v>
      </c>
      <c r="S10" s="41"/>
      <c r="T10" s="41"/>
      <c r="U10" s="41"/>
    </row>
    <row r="11" spans="1:21" ht="13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S11" s="41"/>
      <c r="T11" s="41"/>
      <c r="U11" s="41"/>
    </row>
    <row r="12" spans="1:21" ht="13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N12" s="31"/>
      <c r="O12" s="31" t="s">
        <v>49</v>
      </c>
      <c r="P12" s="31" t="s">
        <v>51</v>
      </c>
      <c r="S12" s="41"/>
      <c r="T12" s="41"/>
      <c r="U12" s="41"/>
    </row>
    <row r="13" spans="1:21" ht="1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N13" s="31">
        <f>'Input Data'!G$10</f>
        <v>4</v>
      </c>
      <c r="O13" s="40">
        <f>'Family of Curves'!K45</f>
        <v>0.34999999999999992</v>
      </c>
      <c r="P13" s="40">
        <f>D$10</f>
        <v>0.34999999999999992</v>
      </c>
      <c r="S13" s="41"/>
      <c r="T13" s="31"/>
      <c r="U13" s="31"/>
    </row>
    <row r="14" spans="1:21" ht="13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N14" s="31">
        <f>'Input Data'!H$10</f>
        <v>5.5</v>
      </c>
      <c r="O14" s="40">
        <f>'Family of Curves'!K46</f>
        <v>0.42222222222222222</v>
      </c>
      <c r="P14" s="40">
        <f>E$10</f>
        <v>0.42222222222222222</v>
      </c>
      <c r="S14" s="41"/>
      <c r="T14" s="41"/>
      <c r="U14" s="41"/>
    </row>
    <row r="15" spans="1:21" ht="13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N15" s="31">
        <f>'Input Data'!I$10</f>
        <v>8</v>
      </c>
      <c r="O15" s="40">
        <f>'Family of Curves'!K47</f>
        <v>0.51904761904761909</v>
      </c>
      <c r="P15" s="40">
        <f>F$10</f>
        <v>0.51904761904761909</v>
      </c>
      <c r="S15" s="31"/>
      <c r="T15" s="43"/>
      <c r="U15" s="43"/>
    </row>
    <row r="16" spans="1:21" ht="13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N16" s="31">
        <f>'Input Data'!J$10</f>
        <v>11</v>
      </c>
      <c r="O16" s="40">
        <f>'Family of Curves'!K48</f>
        <v>0.63157894736842102</v>
      </c>
      <c r="P16" s="40">
        <f>G$10</f>
        <v>0.63157894736842102</v>
      </c>
      <c r="S16" s="31"/>
      <c r="T16" s="43"/>
      <c r="U16" s="43"/>
    </row>
    <row r="17" spans="1:22" ht="13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N17" s="31">
        <f>'Input Data'!K$10</f>
        <v>16</v>
      </c>
      <c r="O17" s="40">
        <f>'Family of Curves'!K49</f>
        <v>0.95833333333333315</v>
      </c>
      <c r="P17" s="40">
        <f>H$10</f>
        <v>0.95833333333333315</v>
      </c>
      <c r="S17" s="31"/>
      <c r="T17" s="43"/>
      <c r="U17" s="43"/>
    </row>
    <row r="18" spans="1:22" ht="13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N18" s="41"/>
      <c r="O18" s="41"/>
      <c r="P18" s="41"/>
      <c r="S18" s="41"/>
      <c r="T18" s="41"/>
      <c r="U18" s="41"/>
    </row>
    <row r="19" spans="1:22" ht="13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N19" s="41"/>
      <c r="O19" s="41"/>
      <c r="P19" s="41"/>
      <c r="S19" s="44"/>
      <c r="T19" s="44"/>
      <c r="U19" s="44"/>
      <c r="V19"/>
    </row>
    <row r="20" spans="1:22" ht="13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N20" s="41"/>
      <c r="O20" s="41"/>
      <c r="P20" s="41"/>
      <c r="S20" s="44"/>
      <c r="T20" s="44"/>
      <c r="U20" s="44"/>
      <c r="V20"/>
    </row>
    <row r="21" spans="1:22" ht="13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N21" s="41"/>
      <c r="O21" s="41"/>
      <c r="P21" s="41"/>
      <c r="S21" s="41"/>
      <c r="T21" s="41"/>
      <c r="U21" s="41"/>
    </row>
    <row r="22" spans="1:22" ht="13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N22" s="41"/>
      <c r="O22" s="41"/>
      <c r="P22" s="41"/>
      <c r="S22" s="41"/>
      <c r="T22" s="31"/>
      <c r="U22" s="31"/>
    </row>
    <row r="23" spans="1:22" ht="13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N23" s="41"/>
      <c r="O23" s="41"/>
      <c r="P23" s="41"/>
      <c r="S23" s="41"/>
      <c r="T23" s="47"/>
      <c r="U23" s="46"/>
    </row>
    <row r="24" spans="1:22" ht="13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N24" s="41"/>
      <c r="O24" s="41"/>
      <c r="P24" s="41"/>
      <c r="S24" s="41"/>
      <c r="T24" s="47"/>
      <c r="U24" s="46"/>
    </row>
    <row r="25" spans="1:22" ht="13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N25" s="41"/>
      <c r="O25" s="41"/>
      <c r="P25" s="41"/>
      <c r="S25" s="41"/>
      <c r="T25" s="47"/>
      <c r="U25" s="46"/>
    </row>
    <row r="26" spans="1:22" ht="13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N26" s="41"/>
      <c r="O26" s="42">
        <f>MIN('Family of Curves'!J$45:J$49)-0.15</f>
        <v>0.48749999999999927</v>
      </c>
      <c r="P26" s="42">
        <f>L$8</f>
        <v>0.57142999999999999</v>
      </c>
      <c r="S26" s="41"/>
      <c r="T26" s="47"/>
      <c r="U26" s="46"/>
    </row>
    <row r="27" spans="1:22" ht="13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N27" s="41"/>
      <c r="O27" s="42">
        <f>MAX('Family of Curves'!J$45:J$49)+0.15</f>
        <v>1.6999999999999997</v>
      </c>
      <c r="P27" s="42">
        <f>L$8</f>
        <v>0.57142999999999999</v>
      </c>
      <c r="S27" s="41"/>
      <c r="T27" s="47"/>
      <c r="U27" s="46"/>
    </row>
    <row r="28" spans="1:22" ht="13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N28" s="41"/>
      <c r="O28" s="42">
        <f>L$10</f>
        <v>0.74</v>
      </c>
      <c r="P28" s="42">
        <f>MAX('Family of Curves'!K$45:K$49)</f>
        <v>0.95833333333333315</v>
      </c>
      <c r="S28" s="41"/>
      <c r="T28" s="47"/>
      <c r="U28" s="46"/>
    </row>
    <row r="29" spans="1:22" ht="13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N29" s="41"/>
      <c r="O29" s="42">
        <f>L$10</f>
        <v>0.74</v>
      </c>
      <c r="P29" s="42">
        <v>0.3</v>
      </c>
      <c r="S29" s="41"/>
      <c r="T29" s="47"/>
      <c r="U29" s="46"/>
    </row>
    <row r="30" spans="1:22" ht="13" customHeight="1">
      <c r="A30" s="7"/>
      <c r="B30" s="7"/>
      <c r="C30" s="7"/>
      <c r="E30" s="7"/>
      <c r="F30" s="7"/>
      <c r="G30" s="7"/>
      <c r="H30" s="7"/>
      <c r="I30" s="7"/>
      <c r="J30" s="7"/>
      <c r="K30" s="7"/>
      <c r="L30" s="7"/>
      <c r="N30" s="41"/>
      <c r="O30" s="41"/>
      <c r="P30" s="41"/>
      <c r="S30" s="41"/>
      <c r="T30" s="41"/>
      <c r="U30" s="41"/>
    </row>
    <row r="31" spans="1:22" ht="13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N31" s="41"/>
      <c r="O31" s="41"/>
      <c r="P31" s="41"/>
      <c r="S31" s="41"/>
      <c r="T31" s="41"/>
      <c r="U31" s="41"/>
    </row>
    <row r="32" spans="1:22" ht="13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N32" s="31"/>
      <c r="O32" s="31" t="s">
        <v>49</v>
      </c>
      <c r="P32" s="31" t="s">
        <v>52</v>
      </c>
      <c r="S32" s="41"/>
      <c r="T32" s="41"/>
      <c r="U32" s="41"/>
    </row>
    <row r="33" spans="1:21" ht="13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N33" s="31">
        <f>'Input Data'!G$10</f>
        <v>4</v>
      </c>
      <c r="O33" s="40">
        <f>'Family of Curves'!L45</f>
        <v>-4.4285714285714306</v>
      </c>
      <c r="P33" s="40">
        <f>(2.1-(1.2/P13))/0.3</f>
        <v>-4.4285714285714306</v>
      </c>
      <c r="S33" s="41"/>
      <c r="T33" s="31"/>
      <c r="U33" s="31"/>
    </row>
    <row r="34" spans="1:21" ht="13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N34" s="31">
        <f>'Input Data'!H$10</f>
        <v>5.5</v>
      </c>
      <c r="O34" s="40">
        <f>'Family of Curves'!L46</f>
        <v>-2.4736842105263155</v>
      </c>
      <c r="P34" s="40">
        <f t="shared" ref="P34:P37" si="1">(2.1-(1.2/P14))/0.3</f>
        <v>-2.4736842105263155</v>
      </c>
      <c r="S34" s="41"/>
      <c r="T34" s="41"/>
      <c r="U34" s="41"/>
    </row>
    <row r="35" spans="1:21" ht="13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N35" s="31">
        <f>'Input Data'!I$10</f>
        <v>8</v>
      </c>
      <c r="O35" s="40">
        <f>'Family of Curves'!L47</f>
        <v>-0.70642201834862328</v>
      </c>
      <c r="P35" s="40">
        <f t="shared" si="1"/>
        <v>-0.70642201834862328</v>
      </c>
      <c r="S35" s="31"/>
      <c r="T35" s="45"/>
      <c r="U35" s="45"/>
    </row>
    <row r="36" spans="1:21" ht="13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N36" s="31">
        <f>'Input Data'!J$10</f>
        <v>11</v>
      </c>
      <c r="O36" s="40">
        <f>'Family of Curves'!L48</f>
        <v>0.66666666666666652</v>
      </c>
      <c r="P36" s="40">
        <f t="shared" si="1"/>
        <v>0.66666666666666652</v>
      </c>
      <c r="S36" s="31"/>
      <c r="T36" s="45"/>
      <c r="U36" s="45"/>
    </row>
    <row r="37" spans="1:21" ht="13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N37" s="31">
        <f>'Input Data'!K$10</f>
        <v>16</v>
      </c>
      <c r="O37" s="40">
        <f>'Family of Curves'!L49</f>
        <v>2.8260869565217392</v>
      </c>
      <c r="P37" s="40">
        <f t="shared" si="1"/>
        <v>2.8260869565217392</v>
      </c>
      <c r="S37" s="31"/>
      <c r="T37" s="45"/>
      <c r="U37" s="45"/>
    </row>
    <row r="38" spans="1:21" ht="13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N38" s="41"/>
      <c r="O38" s="41"/>
      <c r="P38" s="41"/>
      <c r="S38" s="41"/>
      <c r="T38" s="41"/>
      <c r="U38" s="41"/>
    </row>
    <row r="39" spans="1:21" ht="13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N39" s="41"/>
      <c r="O39" s="41"/>
      <c r="P39" s="41"/>
      <c r="S39" s="41"/>
      <c r="T39" s="41"/>
      <c r="U39" s="41"/>
    </row>
    <row r="40" spans="1:21" ht="13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N40" s="41"/>
      <c r="O40" s="41"/>
      <c r="P40" s="41"/>
      <c r="S40" s="41"/>
      <c r="T40" s="41"/>
      <c r="U40" s="41"/>
    </row>
    <row r="41" spans="1:21" ht="13" customHeight="1">
      <c r="A41" s="7"/>
      <c r="B41" s="7"/>
      <c r="C41" s="7"/>
      <c r="D41" s="7"/>
      <c r="E41" s="7"/>
      <c r="F41" s="7"/>
      <c r="G41" s="7"/>
      <c r="N41" s="41"/>
      <c r="O41" s="41"/>
      <c r="P41" s="41"/>
      <c r="S41" s="41"/>
      <c r="T41" s="41"/>
      <c r="U41" s="41"/>
    </row>
    <row r="42" spans="1:21" ht="13" customHeight="1">
      <c r="B42" s="7"/>
      <c r="C42" s="7"/>
      <c r="D42" s="7"/>
      <c r="E42" s="7"/>
      <c r="F42" s="7"/>
      <c r="G42" s="7"/>
      <c r="H42" s="7"/>
      <c r="I42" s="7"/>
      <c r="N42" s="41"/>
      <c r="O42" s="41"/>
      <c r="P42" s="41"/>
      <c r="S42" s="41"/>
      <c r="T42" s="31"/>
      <c r="U42" s="31"/>
    </row>
    <row r="43" spans="1:21" ht="13" customHeight="1">
      <c r="B43" s="7"/>
      <c r="C43" s="7"/>
      <c r="D43" s="7"/>
      <c r="E43" s="7"/>
      <c r="F43" s="7"/>
      <c r="G43" s="7"/>
      <c r="H43" s="7"/>
      <c r="I43" s="7"/>
      <c r="N43" s="41"/>
      <c r="O43" s="41"/>
      <c r="P43" s="41"/>
      <c r="S43" s="41"/>
      <c r="T43" s="41"/>
      <c r="U43" s="46"/>
    </row>
    <row r="44" spans="1:21" ht="13" customHeight="1">
      <c r="B44" s="7"/>
      <c r="C44" s="7"/>
      <c r="D44" s="7"/>
      <c r="E44" s="7"/>
      <c r="F44" s="7"/>
      <c r="G44" s="7"/>
      <c r="H44" s="7"/>
      <c r="I44" s="7"/>
      <c r="N44" s="41"/>
      <c r="O44" s="41"/>
      <c r="P44" s="41"/>
      <c r="S44" s="41"/>
      <c r="T44" s="41"/>
      <c r="U44" s="46"/>
    </row>
    <row r="45" spans="1:21" ht="13" customHeight="1">
      <c r="B45" s="7"/>
      <c r="C45" s="7"/>
      <c r="D45" s="7"/>
      <c r="E45" s="7"/>
      <c r="F45" s="7"/>
      <c r="G45" s="7"/>
      <c r="H45" s="7"/>
      <c r="I45" s="7"/>
      <c r="N45" s="41"/>
      <c r="O45" s="35">
        <f>'Family of Curves'!J45</f>
        <v>1.5499999999999998</v>
      </c>
      <c r="P45" s="30">
        <f>L$9/10^(O45-L$10)</f>
        <v>9.9124263610398824</v>
      </c>
      <c r="S45" s="41"/>
      <c r="T45" s="41"/>
      <c r="U45" s="46"/>
    </row>
    <row r="46" spans="1:21" ht="13" customHeight="1">
      <c r="E46" s="7"/>
      <c r="F46" s="7"/>
      <c r="G46" s="7"/>
      <c r="H46" s="7"/>
      <c r="I46" s="7"/>
      <c r="N46" s="41"/>
      <c r="O46" s="35">
        <f>'Family of Curves'!J46</f>
        <v>1.1499999999999995</v>
      </c>
      <c r="P46" s="30">
        <f>L$9/10^(O46-L$10)</f>
        <v>24.898889279633988</v>
      </c>
      <c r="S46" s="41"/>
      <c r="T46" s="41"/>
      <c r="U46" s="46"/>
    </row>
    <row r="47" spans="1:21" ht="13" customHeight="1">
      <c r="E47" s="7"/>
      <c r="F47" s="7"/>
      <c r="G47" s="7"/>
      <c r="H47" s="7"/>
      <c r="I47" s="7"/>
      <c r="N47" s="41"/>
      <c r="O47" s="35">
        <f>'Family of Curves'!J47</f>
        <v>0.8199999999999994</v>
      </c>
      <c r="P47" s="30">
        <f>L$9/10^(O47-L$10)</f>
        <v>53.232881350571013</v>
      </c>
      <c r="S47" s="41"/>
      <c r="T47" s="41"/>
      <c r="U47" s="46"/>
    </row>
    <row r="48" spans="1:21" ht="13" customHeight="1">
      <c r="E48" s="7"/>
      <c r="F48" s="7"/>
      <c r="G48" s="7"/>
      <c r="H48" s="7"/>
      <c r="I48" s="7"/>
      <c r="N48" s="41"/>
      <c r="O48" s="35">
        <f>'Family of Curves'!J48</f>
        <v>0.69999999999999929</v>
      </c>
      <c r="P48" s="30">
        <f>L$9/10^(O48-L$10)</f>
        <v>70.17460455316396</v>
      </c>
      <c r="S48" s="41"/>
      <c r="T48" s="41"/>
      <c r="U48" s="46"/>
    </row>
    <row r="49" spans="5:21" ht="13" customHeight="1">
      <c r="E49" s="7"/>
      <c r="F49" s="7"/>
      <c r="G49" s="7"/>
      <c r="H49" s="7"/>
      <c r="I49" s="7"/>
      <c r="N49" s="41"/>
      <c r="O49" s="35">
        <f>'Family of Curves'!J49</f>
        <v>0.63749999999999929</v>
      </c>
      <c r="P49" s="30">
        <f>L$9/10^(O49-L$10)</f>
        <v>81.036369120700556</v>
      </c>
      <c r="S49" s="41"/>
      <c r="T49" s="41"/>
      <c r="U49" s="46"/>
    </row>
  </sheetData>
  <mergeCells count="4">
    <mergeCell ref="A1:L2"/>
    <mergeCell ref="A3:L3"/>
    <mergeCell ref="A4:L4"/>
    <mergeCell ref="A5:L5"/>
  </mergeCells>
  <phoneticPr fontId="1" type="noConversion"/>
  <printOptions horizontalCentered="1"/>
  <pageMargins left="1.2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Input Data</vt:lpstr>
      <vt:lpstr>Curve 1</vt:lpstr>
      <vt:lpstr>Curve 2</vt:lpstr>
      <vt:lpstr>Curve 3</vt:lpstr>
      <vt:lpstr>Curve 4</vt:lpstr>
      <vt:lpstr>Curve 5</vt:lpstr>
      <vt:lpstr>Family of Curves</vt:lpstr>
      <vt:lpstr>Summary</vt:lpstr>
    </vt:vector>
  </TitlesOfParts>
  <Manager/>
  <Company>Way Beyond Monochrome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Color Space Conversion</dc:title>
  <dc:subject/>
  <dc:creator>Ralph W. Lambrecht</dc:creator>
  <cp:keywords/>
  <dc:description/>
  <cp:lastModifiedBy>Ralph W. Lambrecht</cp:lastModifiedBy>
  <cp:lastPrinted>2010-11-30T21:07:21Z</cp:lastPrinted>
  <dcterms:created xsi:type="dcterms:W3CDTF">2010-11-25T22:59:24Z</dcterms:created>
  <dcterms:modified xsi:type="dcterms:W3CDTF">2011-01-16T22:25:49Z</dcterms:modified>
  <cp:category/>
</cp:coreProperties>
</file>