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8.xml.rels" ContentType="application/vnd.openxmlformats-package.relationships+xml"/>
  <Override PartName="/xl/worksheets/_rels/sheet7.xml.rels" ContentType="application/vnd.openxmlformats-package.relationships+xml"/>
  <Override PartName="/xl/worksheets/_rels/sheet6.xml.rels" ContentType="application/vnd.openxmlformats-package.relationships+xml"/>
  <Override PartName="/xl/worksheets/_rels/sheet5.xml.rels" ContentType="application/vnd.openxmlformats-package.relationships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drawing1.xml" ContentType="application/vnd.openxmlformats-officedocument.drawing+xml"/>
  <Override PartName="/xl/drawings/vmlDrawing3.vml" ContentType="application/vnd.openxmlformats-officedocument.vmlDrawing"/>
  <Override PartName="/xl/drawings/vmlDrawing2.vml" ContentType="application/vnd.openxmlformats-officedocument.vmlDrawing"/>
  <Override PartName="/xl/drawings/drawing2.xml" ContentType="application/vnd.openxmlformats-officedocument.drawing+xml"/>
  <Override PartName="/xl/drawings/_rels/drawing7.xml.rels" ContentType="application/vnd.openxmlformats-package.relationships+xml"/>
  <Override PartName="/xl/drawings/_rels/drawing6.xml.rels" ContentType="application/vnd.openxmlformats-package.relationships+xml"/>
  <Override PartName="/xl/drawings/_rels/drawing5.xml.rels" ContentType="application/vnd.openxmlformats-package.relationships+xml"/>
  <Override PartName="/xl/drawings/_rels/drawing4.xml.rels" ContentType="application/vnd.openxmlformats-package.relationships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10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omments8.xml" ContentType="application/vnd.openxmlformats-officedocument.spreadsheetml.comment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put Data" sheetId="1" state="visible" r:id="rId3"/>
    <sheet name="Curve 1" sheetId="2" state="visible" r:id="rId4"/>
    <sheet name="Curve 2" sheetId="3" state="visible" r:id="rId5"/>
    <sheet name="Curve 3" sheetId="4" state="visible" r:id="rId6"/>
    <sheet name="Curve 4" sheetId="5" state="visible" r:id="rId7"/>
    <sheet name="Curve 5" sheetId="6" state="visible" r:id="rId8"/>
    <sheet name="Family of Curves" sheetId="7" state="visible" r:id="rId9"/>
    <sheet name="Summary" sheetId="8" state="visible" r:id="rId10"/>
  </sheets>
  <definedNames>
    <definedName function="false" hidden="false" localSheetId="1" name="_xlnm.Print_Area" vbProcedure="false">'Curve 1'!$A$1:$L$49</definedName>
    <definedName function="false" hidden="false" localSheetId="2" name="_xlnm.Print_Area" vbProcedure="false">'Curve 2'!$A$1:$L$49</definedName>
    <definedName function="false" hidden="false" localSheetId="3" name="_xlnm.Print_Area" vbProcedure="false">'Curve 3'!$A$1:$L$49</definedName>
    <definedName function="false" hidden="false" localSheetId="4" name="_xlnm.Print_Area" vbProcedure="false">'Curve 4'!$A$1:$L$49</definedName>
    <definedName function="false" hidden="false" localSheetId="5" name="_xlnm.Print_Area" vbProcedure="false">'Curve 5'!$A$1:$L$49</definedName>
    <definedName function="false" hidden="false" localSheetId="6" name="_xlnm.Print_Area" vbProcedure="false">'Family of Curves'!$A$1:$L$49</definedName>
    <definedName function="false" hidden="false" localSheetId="0" name="_xlnm.Print_Area" vbProcedure="false">'Input Data'!$A$1:$L$49</definedName>
    <definedName function="false" hidden="false" localSheetId="7" name="_xlnm.Print_Area" vbProcedure="false">Summary!$A$1:$L$49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N1" authorId="0">
      <text>
        <r>
          <rPr>
            <sz val="10"/>
            <rFont val="Arial"/>
            <family val="2"/>
          </rPr>
          <t xml:space="preserve">Instructions:
</t>
        </r>
        <r>
          <rPr>
            <sz val="9"/>
            <color rgb="FFFFFFFF"/>
            <rFont val="Calibri"/>
            <family val="0"/>
            <charset val="1"/>
          </rPr>
          <t xml:space="preserve">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1.</t>
        </r>
        <r>
          <rPr>
            <sz val="9"/>
            <color rgb="FFFFFFFF"/>
            <rFont val="Calibri"/>
            <family val="0"/>
            <charset val="1"/>
          </rPr>
          <t xml:space="preserve"> yellow=input, green=output, blue=optional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2.</t>
        </r>
        <r>
          <rPr>
            <sz val="9"/>
            <color rgb="FFFFFFFF"/>
            <rFont val="Calibri"/>
            <family val="0"/>
            <charset val="1"/>
          </rPr>
          <t xml:space="preserve"> enter your step tablet densities (E11:E41)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3.</t>
        </r>
        <r>
          <rPr>
            <sz val="9"/>
            <color rgb="FFFFFFFF"/>
            <rFont val="Calibri"/>
            <family val="0"/>
            <charset val="1"/>
          </rPr>
          <t xml:space="preserve"> develop five films at 4, 5.5, 8, 11 and 16 min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4.</t>
        </r>
        <r>
          <rPr>
            <sz val="9"/>
            <color rgb="FFFFFFFF"/>
            <rFont val="Calibri"/>
            <family val="0"/>
            <charset val="1"/>
          </rPr>
          <t xml:space="preserve"> enter their negative densities (G11:K41)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5.</t>
        </r>
        <r>
          <rPr>
            <sz val="9"/>
            <color rgb="FFFFFFFF"/>
            <rFont val="Calibri"/>
            <family val="0"/>
            <charset val="1"/>
          </rPr>
          <t xml:space="preserve"> enter all misc test data (G43:J49)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6.</t>
        </r>
        <r>
          <rPr>
            <sz val="9"/>
            <color rgb="FFFFFFFF"/>
            <rFont val="Calibri"/>
            <family val="0"/>
            <charset val="1"/>
          </rPr>
          <t xml:space="preserve"> change blue cells if necessary (see Way Beyond Monochrome)</t>
        </r>
      </text>
    </comment>
  </commentList>
</comments>
</file>

<file path=xl/comments2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N1" authorId="0">
      <text>
        <r>
          <rPr>
            <sz val="10"/>
            <rFont val="Arial"/>
            <family val="2"/>
          </rPr>
          <t xml:space="preserve">Instructions:
</t>
        </r>
        <r>
          <rPr>
            <sz val="9"/>
            <color rgb="FFFFFFFF"/>
            <rFont val="Calibri"/>
            <family val="0"/>
            <charset val="1"/>
          </rPr>
          <t xml:space="preserve">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1.</t>
        </r>
        <r>
          <rPr>
            <sz val="9"/>
            <color rgb="FFFFFFFF"/>
            <rFont val="Calibri"/>
            <family val="0"/>
            <charset val="1"/>
          </rPr>
          <t xml:space="preserve"> green=output, blue=optional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2.</t>
        </r>
        <r>
          <rPr>
            <sz val="9"/>
            <color rgb="FFFFFFFF"/>
            <rFont val="Calibri"/>
            <family val="0"/>
            <charset val="1"/>
          </rPr>
          <t xml:space="preserve"> evaluate the position of the right-hand cross hair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3.</t>
        </r>
        <r>
          <rPr>
            <sz val="9"/>
            <color rgb="FFFFFFFF"/>
            <rFont val="Calibri"/>
            <family val="0"/>
            <charset val="1"/>
          </rPr>
          <t xml:space="preserve"> does it intersect with the curve or an extrapolated curve?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4.</t>
        </r>
        <r>
          <rPr>
            <sz val="9"/>
            <color rgb="FFFFFFFF"/>
            <rFont val="Calibri"/>
            <family val="0"/>
            <charset val="1"/>
          </rPr>
          <t xml:space="preserve"> modify average gradient in (L48) until it does if necessary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5.</t>
        </r>
        <r>
          <rPr>
            <sz val="9"/>
            <color rgb="FFFFFFFF"/>
            <rFont val="Calibri"/>
            <family val="0"/>
            <charset val="1"/>
          </rPr>
          <t xml:space="preserve"> continue to do the same for curve 2-5</t>
        </r>
      </text>
    </comment>
  </commentList>
</comments>
</file>

<file path=xl/comments8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N1" authorId="0">
      <text>
        <r>
          <rPr>
            <sz val="10"/>
            <rFont val="Arial"/>
            <family val="2"/>
          </rPr>
          <t xml:space="preserve">Instructions:
</t>
        </r>
        <r>
          <rPr>
            <sz val="9"/>
            <color rgb="FFFFFFFF"/>
            <rFont val="Calibri"/>
            <family val="0"/>
            <charset val="1"/>
          </rPr>
          <t xml:space="preserve">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1.</t>
        </r>
        <r>
          <rPr>
            <sz val="9"/>
            <color rgb="FFFFFFFF"/>
            <rFont val="Calibri"/>
            <family val="0"/>
            <charset val="1"/>
          </rPr>
          <t xml:space="preserve"> yellow=input, green=output, blue=optional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2.</t>
        </r>
        <r>
          <rPr>
            <sz val="9"/>
            <color rgb="FFFFFFFF"/>
            <rFont val="Calibri"/>
            <family val="0"/>
            <charset val="1"/>
          </rPr>
          <t xml:space="preserve"> use 6th film, bracket exposure and develop at N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3.</t>
        </r>
        <r>
          <rPr>
            <sz val="9"/>
            <color rgb="FFFFFFFF"/>
            <rFont val="Calibri"/>
            <family val="0"/>
            <charset val="1"/>
          </rPr>
          <t xml:space="preserve"> determine 'normal EI' and enter its value in (L9)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4.</t>
        </r>
        <r>
          <rPr>
            <sz val="9"/>
            <color rgb="FFFFFFFF"/>
            <rFont val="Calibri"/>
            <family val="0"/>
            <charset val="1"/>
          </rPr>
          <t xml:space="preserve"> modify 'logH min' in (L10) until all lines intersect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5.</t>
        </r>
        <r>
          <rPr>
            <sz val="9"/>
            <color rgb="FFFFFFFF"/>
            <rFont val="Calibri"/>
            <family val="0"/>
            <charset val="1"/>
          </rPr>
          <t xml:space="preserve"> modify gradients (D10:H10) to smooth curves if necessary
</t>
        </r>
        <r>
          <rPr>
            <b val="true"/>
            <sz val="9"/>
            <color rgb="FFFFFFFF"/>
            <rFont val="Calibri"/>
            <family val="0"/>
            <charset val="1"/>
          </rPr>
          <t xml:space="preserve">6.</t>
        </r>
        <r>
          <rPr>
            <sz val="9"/>
            <color rgb="FFFFFFFF"/>
            <rFont val="Calibri"/>
            <family val="0"/>
            <charset val="1"/>
          </rPr>
          <t xml:space="preserve"> detailed test procedure is published in 'Way Beyond Monochrome'</t>
        </r>
      </text>
    </comment>
  </commentList>
</comments>
</file>

<file path=xl/sharedStrings.xml><?xml version="1.0" encoding="utf-8"?>
<sst xmlns="http://schemas.openxmlformats.org/spreadsheetml/2006/main" count="120" uniqueCount="57">
  <si>
    <t xml:space="preserve">Film Test Evaluation</t>
  </si>
  <si>
    <t xml:space="preserve">Stouffer</t>
  </si>
  <si>
    <t xml:space="preserve">©2010, 2011   Ralph W. Lambrecht   (www.darkroomagic.com)
version 1.2.0 (2011-Jan-16) with modifications as described here:
https://hamartun.priv.no/filmtest.html</t>
  </si>
  <si>
    <t xml:space="preserve">step tablet</t>
  </si>
  <si>
    <t xml:space="preserve">negative density</t>
  </si>
  <si>
    <t xml:space="preserve">theo</t>
  </si>
  <si>
    <t xml:space="preserve">actual</t>
  </si>
  <si>
    <t xml:space="preserve">development time [min]</t>
  </si>
  <si>
    <t xml:space="preserve">step</t>
  </si>
  <si>
    <t xml:space="preserve">density</t>
  </si>
  <si>
    <t xml:space="preserve">log exp</t>
  </si>
  <si>
    <t xml:space="preserve">logH</t>
  </si>
  <si>
    <t xml:space="preserve">min</t>
  </si>
  <si>
    <t xml:space="preserve">max</t>
  </si>
  <si>
    <t xml:space="preserve">film:</t>
  </si>
  <si>
    <t xml:space="preserve">Kodak TMax-100</t>
  </si>
  <si>
    <t xml:space="preserve">fog</t>
  </si>
  <si>
    <t xml:space="preserve">format:</t>
  </si>
  <si>
    <t xml:space="preserve">4x5 sheet film</t>
  </si>
  <si>
    <t xml:space="preserve">developer:</t>
  </si>
  <si>
    <t xml:space="preserve">Ilford ID-11</t>
  </si>
  <si>
    <t xml:space="preserve">Stouffer Step Tablet</t>
  </si>
  <si>
    <t xml:space="preserve">dilution:</t>
  </si>
  <si>
    <t xml:space="preserve">1+1</t>
  </si>
  <si>
    <t xml:space="preserve">rangeD</t>
  </si>
  <si>
    <t xml:space="preserve">max density:</t>
  </si>
  <si>
    <t xml:space="preserve">temperature:</t>
  </si>
  <si>
    <t xml:space="preserve">20°C</t>
  </si>
  <si>
    <t xml:space="preserve">relative</t>
  </si>
  <si>
    <t xml:space="preserve">rangeH</t>
  </si>
  <si>
    <t xml:space="preserve"># steps:</t>
  </si>
  <si>
    <t xml:space="preserve">agitation:</t>
  </si>
  <si>
    <t xml:space="preserve">rotation processing</t>
  </si>
  <si>
    <t xml:space="preserve">Dmin</t>
  </si>
  <si>
    <t xml:space="preserve">Dmax</t>
  </si>
  <si>
    <t xml:space="preserve">avgG</t>
  </si>
  <si>
    <t xml:space="preserve">logH min</t>
  </si>
  <si>
    <t xml:space="preserve">increments:</t>
  </si>
  <si>
    <t xml:space="preserve">date:</t>
  </si>
  <si>
    <t xml:space="preserve">prop</t>
  </si>
  <si>
    <t xml:space="preserve">adjust</t>
  </si>
  <si>
    <t xml:space="preserve">base+fog:</t>
  </si>
  <si>
    <t xml:space="preserve">absolute Dmin:</t>
  </si>
  <si>
    <t xml:space="preserve">absolute Dmax:</t>
  </si>
  <si>
    <t xml:space="preserve">logH min:</t>
  </si>
  <si>
    <t xml:space="preserve">logH max:</t>
  </si>
  <si>
    <t xml:space="preserve">logH range:</t>
  </si>
  <si>
    <t xml:space="preserve">avg gradient:</t>
  </si>
  <si>
    <t xml:space="preserve">N:</t>
  </si>
  <si>
    <t xml:space="preserve">Family of Curves</t>
  </si>
  <si>
    <t xml:space="preserve">time</t>
  </si>
  <si>
    <t xml:space="preserve">N</t>
  </si>
  <si>
    <t xml:space="preserve"> </t>
  </si>
  <si>
    <t xml:space="preserve">normal gradient:</t>
  </si>
  <si>
    <t xml:space="preserve">proposed:</t>
  </si>
  <si>
    <t xml:space="preserve">normal EI:</t>
  </si>
  <si>
    <t xml:space="preserve">adjusted: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</si>
</sst>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0.00"/>
    <numFmt numFmtId="166" formatCode="General"/>
    <numFmt numFmtId="167" formatCode="yyyy/mmm/dd"/>
    <numFmt numFmtId="168" formatCode="0.0"/>
    <numFmt numFmtId="169" formatCode="0"/>
    <numFmt numFmtId="170" formatCode="0.000E+00"/>
    <numFmt numFmtId="171" formatCode="0.00E+00"/>
  </numFmts>
  <fonts count="16">
    <font>
      <sz val="10"/>
      <name val="Verdan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Calibri"/>
      <family val="0"/>
      <charset val="1"/>
    </font>
    <font>
      <sz val="18"/>
      <color rgb="FFFFFFFF"/>
      <name val="Calibri"/>
      <family val="0"/>
      <charset val="1"/>
    </font>
    <font>
      <sz val="10"/>
      <color rgb="FFC0C0C0"/>
      <name val="Calibri"/>
      <family val="0"/>
      <charset val="1"/>
    </font>
    <font>
      <sz val="10"/>
      <color rgb="FFFFFFFF"/>
      <name val="Calibri"/>
      <family val="0"/>
      <charset val="1"/>
    </font>
    <font>
      <sz val="9"/>
      <color rgb="FFFFFFFF"/>
      <name val="Calibri"/>
      <family val="0"/>
      <charset val="1"/>
    </font>
    <font>
      <sz val="10"/>
      <name val="Arial"/>
      <family val="2"/>
    </font>
    <font>
      <b val="true"/>
      <sz val="9"/>
      <color rgb="FFFFFFFF"/>
      <name val="Calibri"/>
      <family val="0"/>
      <charset val="1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sz val="12"/>
      <color rgb="FFFFFFFF"/>
      <name val="Calibri"/>
      <family val="0"/>
      <charset val="1"/>
    </font>
    <font>
      <sz val="10"/>
      <color rgb="FFC0C0C0"/>
      <name val="Verdana"/>
      <family val="0"/>
      <charset val="1"/>
    </font>
    <font>
      <sz val="9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66FF"/>
        <bgColor rgb="FF0066CC"/>
      </patternFill>
    </fill>
    <fill>
      <patternFill patternType="solid">
        <fgColor rgb="FFCCFFCC"/>
        <bgColor rgb="FFCCFFFF"/>
      </patternFill>
    </fill>
    <fill>
      <patternFill patternType="solid">
        <fgColor rgb="FFFFFF99"/>
        <bgColor rgb="FFFFFFCC"/>
      </patternFill>
    </fill>
    <fill>
      <patternFill patternType="solid">
        <fgColor rgb="FFCCFFFF"/>
        <bgColor rgb="FFCC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>
        <color rgb="FFC0C0C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7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3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3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4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4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4" fillId="4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5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5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3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4" fillId="5" borderId="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4" fillId="3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8" fontId="4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3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7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5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4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5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5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5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4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0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D4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DD2D32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3694065376071"/>
          <c:y val="0.0760880100804497"/>
          <c:w val="0.842034274833386"/>
          <c:h val="0.735388194242512"/>
        </c:manualLayout>
      </c:layout>
      <c:scatterChart>
        <c:scatterStyle val="line"/>
        <c:varyColors val="0"/>
        <c:ser>
          <c:idx val="0"/>
          <c:order val="0"/>
          <c:spPr>
            <a:solidFill>
              <a:srgbClr val="0000d4"/>
            </a:solidFill>
            <a:ln w="12600">
              <a:solidFill>
                <a:srgbClr val="0000d4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'Input Data'!$F$11:$F$41</c:f>
              <c:numCache>
                <c:formatCode>0.00</c:formatCode>
                <c:ptCount val="31"/>
                <c:pt idx="0">
                  <c:v>3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1.2</c:v>
                </c:pt>
                <c:pt idx="19">
                  <c:v>1.1</c:v>
                </c:pt>
                <c:pt idx="20">
                  <c:v>1</c:v>
                </c:pt>
                <c:pt idx="21">
                  <c:v>0.9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0.0999999999999988</c:v>
                </c:pt>
                <c:pt idx="30">
                  <c:v>0</c:v>
                </c:pt>
              </c:numCache>
            </c:numRef>
          </c:xVal>
          <c:yVal>
            <c:numRef>
              <c:f>'Input Data'!$G$11:$G$41</c:f>
              <c:numCache>
                <c:formatCode>0.00</c:formatCode>
                <c:ptCount val="31"/>
                <c:pt idx="0">
                  <c:v>0.69</c:v>
                </c:pt>
                <c:pt idx="1">
                  <c:v>0.63</c:v>
                </c:pt>
                <c:pt idx="2">
                  <c:v>0.6</c:v>
                </c:pt>
                <c:pt idx="3">
                  <c:v>0.58</c:v>
                </c:pt>
                <c:pt idx="4">
                  <c:v>0.54</c:v>
                </c:pt>
                <c:pt idx="5">
                  <c:v>0.49</c:v>
                </c:pt>
                <c:pt idx="6">
                  <c:v>0.45</c:v>
                </c:pt>
                <c:pt idx="7">
                  <c:v>0.42</c:v>
                </c:pt>
                <c:pt idx="8">
                  <c:v>0.39</c:v>
                </c:pt>
                <c:pt idx="9">
                  <c:v>0.35</c:v>
                </c:pt>
                <c:pt idx="10">
                  <c:v>0.34</c:v>
                </c:pt>
                <c:pt idx="11">
                  <c:v>0.3</c:v>
                </c:pt>
                <c:pt idx="12">
                  <c:v>0.27</c:v>
                </c:pt>
                <c:pt idx="13">
                  <c:v>0.23</c:v>
                </c:pt>
                <c:pt idx="14">
                  <c:v>0.2</c:v>
                </c:pt>
                <c:pt idx="15">
                  <c:v>0.18</c:v>
                </c:pt>
                <c:pt idx="16">
                  <c:v>0.16</c:v>
                </c:pt>
                <c:pt idx="17">
                  <c:v>0.13</c:v>
                </c:pt>
                <c:pt idx="18">
                  <c:v>0.11</c:v>
                </c:pt>
                <c:pt idx="19">
                  <c:v>0.09</c:v>
                </c:pt>
                <c:pt idx="20">
                  <c:v>0.07</c:v>
                </c:pt>
                <c:pt idx="21">
                  <c:v>0.06</c:v>
                </c:pt>
                <c:pt idx="22">
                  <c:v>0.04</c:v>
                </c:pt>
                <c:pt idx="23">
                  <c:v>0.03</c:v>
                </c:pt>
                <c:pt idx="24">
                  <c:v>0.03</c:v>
                </c:pt>
                <c:pt idx="25">
                  <c:v>0.03</c:v>
                </c:pt>
                <c:pt idx="26">
                  <c:v>0.03</c:v>
                </c:pt>
                <c:pt idx="27">
                  <c:v>0.02</c:v>
                </c:pt>
                <c:pt idx="28">
                  <c:v>0.02</c:v>
                </c:pt>
                <c:pt idx="29">
                  <c:v>0.02</c:v>
                </c:pt>
                <c:pt idx="30">
                  <c:v>0.02</c:v>
                </c:pt>
              </c:numCache>
            </c:numRef>
          </c:yVal>
          <c:smooth val="0"/>
        </c:ser>
        <c:ser>
          <c:idx val="1"/>
          <c:order val="1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1'!$N$44:$N$45</c:f>
              <c:numCache>
                <c:formatCode>0.00</c:formatCode>
                <c:ptCount val="2"/>
                <c:pt idx="0">
                  <c:v>1.3</c:v>
                </c:pt>
                <c:pt idx="1">
                  <c:v>1.8</c:v>
                </c:pt>
              </c:numCache>
            </c:numRef>
          </c:xVal>
          <c:yVal>
            <c:numRef>
              <c:f>'Curve 1'!$O$44:$O$45</c:f>
              <c:numCache>
                <c:formatCode>0.00</c:formatCode>
                <c:ptCount val="2"/>
                <c:pt idx="0">
                  <c:v>0.19</c:v>
                </c:pt>
                <c:pt idx="1">
                  <c:v>0.19</c:v>
                </c:pt>
              </c:numCache>
            </c:numRef>
          </c:yVal>
          <c:smooth val="0"/>
        </c:ser>
        <c:ser>
          <c:idx val="2"/>
          <c:order val="2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1'!$N$42:$N$43</c:f>
              <c:numCache>
                <c:formatCode>0.00</c:formatCode>
                <c:ptCount val="2"/>
                <c:pt idx="0">
                  <c:v>1.55</c:v>
                </c:pt>
                <c:pt idx="1">
                  <c:v>1.55</c:v>
                </c:pt>
              </c:numCache>
            </c:numRef>
          </c:xVal>
          <c:yVal>
            <c:numRef>
              <c:f>'Curve 1'!$O$42:$O$43</c:f>
              <c:numCache>
                <c:formatCode>0.00</c:formatCode>
                <c:ptCount val="2"/>
                <c:pt idx="0">
                  <c:v>-0.06</c:v>
                </c:pt>
                <c:pt idx="1">
                  <c:v>0.44</c:v>
                </c:pt>
              </c:numCache>
            </c:numRef>
          </c:yVal>
          <c:smooth val="0"/>
        </c:ser>
        <c:ser>
          <c:idx val="3"/>
          <c:order val="3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1'!$N$48:$N$49</c:f>
              <c:numCache>
                <c:formatCode>0.00</c:formatCode>
                <c:ptCount val="2"/>
                <c:pt idx="0">
                  <c:v>4.72857142857143</c:v>
                </c:pt>
                <c:pt idx="1">
                  <c:v>5.22857142857143</c:v>
                </c:pt>
              </c:numCache>
            </c:numRef>
          </c:xVal>
          <c:yVal>
            <c:numRef>
              <c:f>'Curve 1'!$O$48:$O$49</c:f>
              <c:numCache>
                <c:formatCode>0.00</c:formatCode>
                <c:ptCount val="2"/>
                <c:pt idx="0">
                  <c:v>1.39</c:v>
                </c:pt>
                <c:pt idx="1">
                  <c:v>1.39</c:v>
                </c:pt>
              </c:numCache>
            </c:numRef>
          </c:yVal>
          <c:smooth val="0"/>
        </c:ser>
        <c:ser>
          <c:idx val="4"/>
          <c:order val="4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1'!$N$46:$N$47</c:f>
              <c:numCache>
                <c:formatCode>0.00</c:formatCode>
                <c:ptCount val="2"/>
                <c:pt idx="0">
                  <c:v>4.97857142857143</c:v>
                </c:pt>
                <c:pt idx="1">
                  <c:v>4.97857142857143</c:v>
                </c:pt>
              </c:numCache>
            </c:numRef>
          </c:xVal>
          <c:yVal>
            <c:numRef>
              <c:f>'Curve 1'!$O$46:$O$47</c:f>
              <c:numCache>
                <c:formatCode>0.00</c:formatCode>
                <c:ptCount val="2"/>
                <c:pt idx="0">
                  <c:v>1.64</c:v>
                </c:pt>
                <c:pt idx="1">
                  <c:v>1.14</c:v>
                </c:pt>
              </c:numCache>
            </c:numRef>
          </c:yVal>
          <c:smooth val="0"/>
        </c:ser>
        <c:axId val="39594698"/>
        <c:axId val="12482068"/>
      </c:scatterChart>
      <c:valAx>
        <c:axId val="39594698"/>
        <c:scaling>
          <c:orientation val="minMax"/>
          <c:min val="0"/>
        </c:scaling>
        <c:delete val="0"/>
        <c:axPos val="b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relative log exposure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  <a:ea typeface="Calibri"/>
              </a:defRPr>
            </a:pPr>
          </a:p>
        </c:txPr>
        <c:crossAx val="12482068"/>
        <c:crossesAt val="0"/>
        <c:crossBetween val="midCat"/>
        <c:majorUnit val="0.3"/>
        <c:minorUnit val="0.1"/>
      </c:valAx>
      <c:valAx>
        <c:axId val="12482068"/>
        <c:scaling>
          <c:orientation val="minMax"/>
          <c:max val="2.1"/>
          <c:min val="0"/>
        </c:scaling>
        <c:delete val="0"/>
        <c:axPos val="l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transmission density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39594698"/>
        <c:crossesAt val="0"/>
        <c:crossBetween val="midCat"/>
        <c:majorUnit val="0.3"/>
        <c:minorUnit val="0.1"/>
      </c:valAx>
      <c:spPr>
        <a:solidFill>
          <a:srgbClr val="ffffff"/>
        </a:solidFill>
        <a:ln w="25560">
          <a:noFill/>
        </a:ln>
      </c:spPr>
    </c:plotArea>
    <c:plotVisOnly val="1"/>
    <c:dispBlanksAs val="gap"/>
  </c:chart>
  <c:spPr>
    <a:solidFill>
      <a:srgbClr val="ffffff"/>
    </a:solidFill>
    <a:ln w="3240">
      <a:solidFill>
        <a:srgbClr val="3366ff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3694065376071"/>
          <c:y val="0.0760880100804497"/>
          <c:w val="0.842034274833386"/>
          <c:h val="0.735388194242512"/>
        </c:manualLayout>
      </c:layout>
      <c:scatterChart>
        <c:scatterStyle val="line"/>
        <c:varyColors val="0"/>
        <c:ser>
          <c:idx val="0"/>
          <c:order val="0"/>
          <c:spPr>
            <a:solidFill>
              <a:srgbClr val="0000d4"/>
            </a:solidFill>
            <a:ln w="12600">
              <a:solidFill>
                <a:srgbClr val="0000d4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'Input Data'!$F$11:$F$41</c:f>
              <c:numCache>
                <c:formatCode>0.00</c:formatCode>
                <c:ptCount val="31"/>
                <c:pt idx="0">
                  <c:v>3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1.2</c:v>
                </c:pt>
                <c:pt idx="19">
                  <c:v>1.1</c:v>
                </c:pt>
                <c:pt idx="20">
                  <c:v>1</c:v>
                </c:pt>
                <c:pt idx="21">
                  <c:v>0.9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0.0999999999999988</c:v>
                </c:pt>
                <c:pt idx="30">
                  <c:v>0</c:v>
                </c:pt>
              </c:numCache>
            </c:numRef>
          </c:xVal>
          <c:yVal>
            <c:numRef>
              <c:f>'Input Data'!$H$11:$H$41</c:f>
              <c:numCache>
                <c:formatCode>0.00</c:formatCode>
                <c:ptCount val="31"/>
                <c:pt idx="0">
                  <c:v>0.98</c:v>
                </c:pt>
                <c:pt idx="1">
                  <c:v>0.94</c:v>
                </c:pt>
                <c:pt idx="2">
                  <c:v>0.91</c:v>
                </c:pt>
                <c:pt idx="3">
                  <c:v>0.87</c:v>
                </c:pt>
                <c:pt idx="4">
                  <c:v>0.83</c:v>
                </c:pt>
                <c:pt idx="5">
                  <c:v>0.79</c:v>
                </c:pt>
                <c:pt idx="6">
                  <c:v>0.74</c:v>
                </c:pt>
                <c:pt idx="7">
                  <c:v>0.68</c:v>
                </c:pt>
                <c:pt idx="8">
                  <c:v>0.64</c:v>
                </c:pt>
                <c:pt idx="9">
                  <c:v>0.59</c:v>
                </c:pt>
                <c:pt idx="10">
                  <c:v>0.55</c:v>
                </c:pt>
                <c:pt idx="11">
                  <c:v>0.5</c:v>
                </c:pt>
                <c:pt idx="12">
                  <c:v>0.46</c:v>
                </c:pt>
                <c:pt idx="13">
                  <c:v>0.42</c:v>
                </c:pt>
                <c:pt idx="14">
                  <c:v>0.37</c:v>
                </c:pt>
                <c:pt idx="15">
                  <c:v>0.34</c:v>
                </c:pt>
                <c:pt idx="16">
                  <c:v>0.3</c:v>
                </c:pt>
                <c:pt idx="17">
                  <c:v>0.25</c:v>
                </c:pt>
                <c:pt idx="18">
                  <c:v>0.22</c:v>
                </c:pt>
                <c:pt idx="19">
                  <c:v>0.18</c:v>
                </c:pt>
                <c:pt idx="20">
                  <c:v>0.16</c:v>
                </c:pt>
                <c:pt idx="21">
                  <c:v>0.12</c:v>
                </c:pt>
                <c:pt idx="22">
                  <c:v>0.1</c:v>
                </c:pt>
                <c:pt idx="23">
                  <c:v>0.07</c:v>
                </c:pt>
                <c:pt idx="24">
                  <c:v>0.05</c:v>
                </c:pt>
                <c:pt idx="25">
                  <c:v>0.04</c:v>
                </c:pt>
                <c:pt idx="26">
                  <c:v>0.04</c:v>
                </c:pt>
                <c:pt idx="27">
                  <c:v>0.03</c:v>
                </c:pt>
                <c:pt idx="28">
                  <c:v>0.03</c:v>
                </c:pt>
                <c:pt idx="29">
                  <c:v>0.03</c:v>
                </c:pt>
                <c:pt idx="30">
                  <c:v>0.03</c:v>
                </c:pt>
              </c:numCache>
            </c:numRef>
          </c:yVal>
          <c:smooth val="0"/>
        </c:ser>
        <c:ser>
          <c:idx val="1"/>
          <c:order val="1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2'!$N$44:$N$45</c:f>
              <c:numCache>
                <c:formatCode>0.00</c:formatCode>
                <c:ptCount val="2"/>
                <c:pt idx="0">
                  <c:v>0.9</c:v>
                </c:pt>
                <c:pt idx="1">
                  <c:v>1.4</c:v>
                </c:pt>
              </c:numCache>
            </c:numRef>
          </c:xVal>
          <c:yVal>
            <c:numRef>
              <c:f>'Curve 2'!$O$44:$O$45</c:f>
              <c:numCache>
                <c:formatCode>0.00</c:formatCode>
                <c:ptCount val="2"/>
                <c:pt idx="0">
                  <c:v>0.2</c:v>
                </c:pt>
                <c:pt idx="1">
                  <c:v>0.2</c:v>
                </c:pt>
              </c:numCache>
            </c:numRef>
          </c:yVal>
          <c:smooth val="0"/>
        </c:ser>
        <c:ser>
          <c:idx val="2"/>
          <c:order val="2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2'!$N$42:$N$43</c:f>
              <c:numCache>
                <c:formatCode>0.00</c:formatCode>
                <c:ptCount val="2"/>
                <c:pt idx="0">
                  <c:v>1.15</c:v>
                </c:pt>
                <c:pt idx="1">
                  <c:v>1.15</c:v>
                </c:pt>
              </c:numCache>
            </c:numRef>
          </c:xVal>
          <c:yVal>
            <c:numRef>
              <c:f>'Curve 2'!$O$42:$O$43</c:f>
              <c:numCache>
                <c:formatCode>0.00</c:formatCode>
                <c:ptCount val="2"/>
                <c:pt idx="0">
                  <c:v>-0.05</c:v>
                </c:pt>
                <c:pt idx="1">
                  <c:v>0.45</c:v>
                </c:pt>
              </c:numCache>
            </c:numRef>
          </c:yVal>
          <c:smooth val="0"/>
        </c:ser>
        <c:ser>
          <c:idx val="3"/>
          <c:order val="3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2'!$N$48:$N$49</c:f>
              <c:numCache>
                <c:formatCode>0.00</c:formatCode>
                <c:ptCount val="2"/>
                <c:pt idx="0">
                  <c:v>3.74210526315789</c:v>
                </c:pt>
                <c:pt idx="1">
                  <c:v>4.24210526315789</c:v>
                </c:pt>
              </c:numCache>
            </c:numRef>
          </c:xVal>
          <c:yVal>
            <c:numRef>
              <c:f>'Curve 2'!$O$48:$O$49</c:f>
              <c:numCache>
                <c:formatCode>0.00</c:formatCode>
                <c:ptCount val="2"/>
                <c:pt idx="0">
                  <c:v>1.4</c:v>
                </c:pt>
                <c:pt idx="1">
                  <c:v>1.4</c:v>
                </c:pt>
              </c:numCache>
            </c:numRef>
          </c:yVal>
          <c:smooth val="0"/>
        </c:ser>
        <c:ser>
          <c:idx val="4"/>
          <c:order val="4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2'!$N$46:$N$47</c:f>
              <c:numCache>
                <c:formatCode>0.00</c:formatCode>
                <c:ptCount val="2"/>
                <c:pt idx="0">
                  <c:v>3.99210526315789</c:v>
                </c:pt>
                <c:pt idx="1">
                  <c:v>3.99210526315789</c:v>
                </c:pt>
              </c:numCache>
            </c:numRef>
          </c:xVal>
          <c:yVal>
            <c:numRef>
              <c:f>'Curve 2'!$O$46:$O$47</c:f>
              <c:numCache>
                <c:formatCode>0.00</c:formatCode>
                <c:ptCount val="2"/>
                <c:pt idx="0">
                  <c:v>1.65</c:v>
                </c:pt>
                <c:pt idx="1">
                  <c:v>1.15</c:v>
                </c:pt>
              </c:numCache>
            </c:numRef>
          </c:yVal>
          <c:smooth val="0"/>
        </c:ser>
        <c:axId val="83431390"/>
        <c:axId val="60620955"/>
      </c:scatterChart>
      <c:valAx>
        <c:axId val="83431390"/>
        <c:scaling>
          <c:orientation val="minMax"/>
          <c:min val="0"/>
        </c:scaling>
        <c:delete val="0"/>
        <c:axPos val="b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relative log exposure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  <a:ea typeface="Calibri"/>
              </a:defRPr>
            </a:pPr>
          </a:p>
        </c:txPr>
        <c:crossAx val="60620955"/>
        <c:crossesAt val="0"/>
        <c:crossBetween val="midCat"/>
        <c:majorUnit val="0.3"/>
        <c:minorUnit val="0.1"/>
      </c:valAx>
      <c:valAx>
        <c:axId val="60620955"/>
        <c:scaling>
          <c:orientation val="minMax"/>
          <c:max val="2.1"/>
          <c:min val="0"/>
        </c:scaling>
        <c:delete val="0"/>
        <c:axPos val="l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transmission density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83431390"/>
        <c:crossesAt val="0"/>
        <c:crossBetween val="midCat"/>
        <c:majorUnit val="0.3"/>
        <c:minorUnit val="0.1"/>
      </c:valAx>
      <c:spPr>
        <a:solidFill>
          <a:srgbClr val="ffffff"/>
        </a:solidFill>
        <a:ln w="25560">
          <a:noFill/>
        </a:ln>
      </c:spPr>
    </c:plotArea>
    <c:plotVisOnly val="1"/>
    <c:dispBlanksAs val="gap"/>
  </c:chart>
  <c:spPr>
    <a:solidFill>
      <a:srgbClr val="ffffff"/>
    </a:solidFill>
    <a:ln w="3240">
      <a:solidFill>
        <a:srgbClr val="3366ff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3694065376071"/>
          <c:y val="0.0760880100804497"/>
          <c:w val="0.842034274833386"/>
          <c:h val="0.735388194242512"/>
        </c:manualLayout>
      </c:layout>
      <c:scatterChart>
        <c:scatterStyle val="line"/>
        <c:varyColors val="0"/>
        <c:ser>
          <c:idx val="0"/>
          <c:order val="0"/>
          <c:spPr>
            <a:solidFill>
              <a:srgbClr val="0000d4"/>
            </a:solidFill>
            <a:ln w="12600">
              <a:solidFill>
                <a:srgbClr val="0000d4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'Input Data'!$F$11:$F$41</c:f>
              <c:numCache>
                <c:formatCode>0.00</c:formatCode>
                <c:ptCount val="31"/>
                <c:pt idx="0">
                  <c:v>3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1.2</c:v>
                </c:pt>
                <c:pt idx="19">
                  <c:v>1.1</c:v>
                </c:pt>
                <c:pt idx="20">
                  <c:v>1</c:v>
                </c:pt>
                <c:pt idx="21">
                  <c:v>0.9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0.0999999999999988</c:v>
                </c:pt>
                <c:pt idx="30">
                  <c:v>0</c:v>
                </c:pt>
              </c:numCache>
            </c:numRef>
          </c:xVal>
          <c:yVal>
            <c:numRef>
              <c:f>'Input Data'!$I$11:$I$41</c:f>
              <c:numCache>
                <c:formatCode>0.00</c:formatCode>
                <c:ptCount val="31"/>
                <c:pt idx="0">
                  <c:v>1.33</c:v>
                </c:pt>
                <c:pt idx="1">
                  <c:v>1.27</c:v>
                </c:pt>
                <c:pt idx="2">
                  <c:v>1.22</c:v>
                </c:pt>
                <c:pt idx="3">
                  <c:v>1.17</c:v>
                </c:pt>
                <c:pt idx="4">
                  <c:v>1.13</c:v>
                </c:pt>
                <c:pt idx="5">
                  <c:v>1.08</c:v>
                </c:pt>
                <c:pt idx="6">
                  <c:v>1.04</c:v>
                </c:pt>
                <c:pt idx="7">
                  <c:v>0.98</c:v>
                </c:pt>
                <c:pt idx="8">
                  <c:v>0.93</c:v>
                </c:pt>
                <c:pt idx="9">
                  <c:v>0.88</c:v>
                </c:pt>
                <c:pt idx="10">
                  <c:v>0.84</c:v>
                </c:pt>
                <c:pt idx="11">
                  <c:v>0.79</c:v>
                </c:pt>
                <c:pt idx="12">
                  <c:v>0.72</c:v>
                </c:pt>
                <c:pt idx="13">
                  <c:v>0.67</c:v>
                </c:pt>
                <c:pt idx="14">
                  <c:v>0.62</c:v>
                </c:pt>
                <c:pt idx="15">
                  <c:v>0.57</c:v>
                </c:pt>
                <c:pt idx="16">
                  <c:v>0.51</c:v>
                </c:pt>
                <c:pt idx="17">
                  <c:v>0.46</c:v>
                </c:pt>
                <c:pt idx="18">
                  <c:v>0.4</c:v>
                </c:pt>
                <c:pt idx="19">
                  <c:v>0.35</c:v>
                </c:pt>
                <c:pt idx="20">
                  <c:v>0.3</c:v>
                </c:pt>
                <c:pt idx="21">
                  <c:v>0.24</c:v>
                </c:pt>
                <c:pt idx="22">
                  <c:v>0.19</c:v>
                </c:pt>
                <c:pt idx="23">
                  <c:v>0.14</c:v>
                </c:pt>
                <c:pt idx="24">
                  <c:v>0.1</c:v>
                </c:pt>
                <c:pt idx="25">
                  <c:v>0.07</c:v>
                </c:pt>
                <c:pt idx="26">
                  <c:v>0.06</c:v>
                </c:pt>
                <c:pt idx="27">
                  <c:v>0.05</c:v>
                </c:pt>
                <c:pt idx="28">
                  <c:v>0.04</c:v>
                </c:pt>
                <c:pt idx="29">
                  <c:v>0.04</c:v>
                </c:pt>
                <c:pt idx="30">
                  <c:v>0.03</c:v>
                </c:pt>
              </c:numCache>
            </c:numRef>
          </c:yVal>
          <c:smooth val="0"/>
        </c:ser>
        <c:ser>
          <c:idx val="1"/>
          <c:order val="1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3'!$N$44:$N$45</c:f>
              <c:numCache>
                <c:formatCode>0.00</c:formatCode>
                <c:ptCount val="2"/>
                <c:pt idx="0">
                  <c:v>0.569999999999999</c:v>
                </c:pt>
                <c:pt idx="1">
                  <c:v>1.07</c:v>
                </c:pt>
              </c:numCache>
            </c:numRef>
          </c:xVal>
          <c:yVal>
            <c:numRef>
              <c:f>'Curve 3'!$O$44:$O$45</c:f>
              <c:numCache>
                <c:formatCode>0.00</c:formatCode>
                <c:ptCount val="2"/>
                <c:pt idx="0">
                  <c:v>0.2</c:v>
                </c:pt>
                <c:pt idx="1">
                  <c:v>0.2</c:v>
                </c:pt>
              </c:numCache>
            </c:numRef>
          </c:yVal>
          <c:smooth val="0"/>
        </c:ser>
        <c:ser>
          <c:idx val="2"/>
          <c:order val="2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3'!$N$42:$N$43</c:f>
              <c:numCache>
                <c:formatCode>0.00</c:formatCode>
                <c:ptCount val="2"/>
                <c:pt idx="0">
                  <c:v>0.819999999999999</c:v>
                </c:pt>
                <c:pt idx="1">
                  <c:v>0.819999999999999</c:v>
                </c:pt>
              </c:numCache>
            </c:numRef>
          </c:xVal>
          <c:yVal>
            <c:numRef>
              <c:f>'Curve 3'!$O$42:$O$43</c:f>
              <c:numCache>
                <c:formatCode>0.00</c:formatCode>
                <c:ptCount val="2"/>
                <c:pt idx="0">
                  <c:v>-0.05</c:v>
                </c:pt>
                <c:pt idx="1">
                  <c:v>0.45</c:v>
                </c:pt>
              </c:numCache>
            </c:numRef>
          </c:yVal>
          <c:smooth val="0"/>
        </c:ser>
        <c:ser>
          <c:idx val="3"/>
          <c:order val="3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3'!$N$48:$N$49</c:f>
              <c:numCache>
                <c:formatCode>0.00</c:formatCode>
                <c:ptCount val="2"/>
                <c:pt idx="0">
                  <c:v>2.88192660550459</c:v>
                </c:pt>
                <c:pt idx="1">
                  <c:v>3.38192660550459</c:v>
                </c:pt>
              </c:numCache>
            </c:numRef>
          </c:xVal>
          <c:yVal>
            <c:numRef>
              <c:f>'Curve 3'!$O$48:$O$49</c:f>
              <c:numCache>
                <c:formatCode>0.00</c:formatCode>
                <c:ptCount val="2"/>
                <c:pt idx="0">
                  <c:v>1.4</c:v>
                </c:pt>
                <c:pt idx="1">
                  <c:v>1.4</c:v>
                </c:pt>
              </c:numCache>
            </c:numRef>
          </c:yVal>
          <c:smooth val="0"/>
        </c:ser>
        <c:ser>
          <c:idx val="4"/>
          <c:order val="4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3'!$N$46:$N$47</c:f>
              <c:numCache>
                <c:formatCode>0.00</c:formatCode>
                <c:ptCount val="2"/>
                <c:pt idx="0">
                  <c:v>3.13192660550459</c:v>
                </c:pt>
                <c:pt idx="1">
                  <c:v>3.13192660550459</c:v>
                </c:pt>
              </c:numCache>
            </c:numRef>
          </c:xVal>
          <c:yVal>
            <c:numRef>
              <c:f>'Curve 3'!$O$46:$O$47</c:f>
              <c:numCache>
                <c:formatCode>0.00</c:formatCode>
                <c:ptCount val="2"/>
                <c:pt idx="0">
                  <c:v>1.65</c:v>
                </c:pt>
                <c:pt idx="1">
                  <c:v>1.15</c:v>
                </c:pt>
              </c:numCache>
            </c:numRef>
          </c:yVal>
          <c:smooth val="0"/>
        </c:ser>
        <c:axId val="84170962"/>
        <c:axId val="53549852"/>
      </c:scatterChart>
      <c:valAx>
        <c:axId val="84170962"/>
        <c:scaling>
          <c:orientation val="minMax"/>
          <c:min val="0"/>
        </c:scaling>
        <c:delete val="0"/>
        <c:axPos val="b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relative log exposure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  <a:ea typeface="Calibri"/>
              </a:defRPr>
            </a:pPr>
          </a:p>
        </c:txPr>
        <c:crossAx val="53549852"/>
        <c:crossesAt val="0"/>
        <c:crossBetween val="midCat"/>
        <c:majorUnit val="0.3"/>
        <c:minorUnit val="0.1"/>
      </c:valAx>
      <c:valAx>
        <c:axId val="53549852"/>
        <c:scaling>
          <c:orientation val="minMax"/>
          <c:max val="2.1"/>
          <c:min val="0"/>
        </c:scaling>
        <c:delete val="0"/>
        <c:axPos val="l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transmission density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84170962"/>
        <c:crossesAt val="0"/>
        <c:crossBetween val="midCat"/>
        <c:majorUnit val="0.3"/>
        <c:minorUnit val="0.1"/>
      </c:valAx>
      <c:spPr>
        <a:solidFill>
          <a:srgbClr val="ffffff"/>
        </a:solidFill>
        <a:ln w="25560">
          <a:noFill/>
        </a:ln>
      </c:spPr>
    </c:plotArea>
    <c:plotVisOnly val="1"/>
    <c:dispBlanksAs val="gap"/>
  </c:chart>
  <c:spPr>
    <a:solidFill>
      <a:srgbClr val="ffffff"/>
    </a:solidFill>
    <a:ln w="3240">
      <a:solidFill>
        <a:srgbClr val="3366ff"/>
      </a:solidFill>
      <a:round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3694065376071"/>
          <c:y val="0.0760880100804497"/>
          <c:w val="0.842034274833386"/>
          <c:h val="0.735388194242512"/>
        </c:manualLayout>
      </c:layout>
      <c:scatterChart>
        <c:scatterStyle val="line"/>
        <c:varyColors val="0"/>
        <c:ser>
          <c:idx val="0"/>
          <c:order val="0"/>
          <c:spPr>
            <a:solidFill>
              <a:srgbClr val="0000d4"/>
            </a:solidFill>
            <a:ln w="12600">
              <a:solidFill>
                <a:srgbClr val="0000d4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'Input Data'!$F$11:$F$41</c:f>
              <c:numCache>
                <c:formatCode>0.00</c:formatCode>
                <c:ptCount val="31"/>
                <c:pt idx="0">
                  <c:v>3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1.2</c:v>
                </c:pt>
                <c:pt idx="19">
                  <c:v>1.1</c:v>
                </c:pt>
                <c:pt idx="20">
                  <c:v>1</c:v>
                </c:pt>
                <c:pt idx="21">
                  <c:v>0.9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0.0999999999999988</c:v>
                </c:pt>
                <c:pt idx="30">
                  <c:v>0</c:v>
                </c:pt>
              </c:numCache>
            </c:numRef>
          </c:xVal>
          <c:yVal>
            <c:numRef>
              <c:f>'Input Data'!$J$11:$J$41</c:f>
              <c:numCache>
                <c:formatCode>0.00</c:formatCode>
                <c:ptCount val="31"/>
                <c:pt idx="0">
                  <c:v>1.66</c:v>
                </c:pt>
                <c:pt idx="1">
                  <c:v>1.57</c:v>
                </c:pt>
                <c:pt idx="2">
                  <c:v>1.52</c:v>
                </c:pt>
                <c:pt idx="3">
                  <c:v>1.46</c:v>
                </c:pt>
                <c:pt idx="4">
                  <c:v>1.41</c:v>
                </c:pt>
                <c:pt idx="5">
                  <c:v>1.37</c:v>
                </c:pt>
                <c:pt idx="6">
                  <c:v>1.32</c:v>
                </c:pt>
                <c:pt idx="7">
                  <c:v>1.26</c:v>
                </c:pt>
                <c:pt idx="8">
                  <c:v>1.21</c:v>
                </c:pt>
                <c:pt idx="9">
                  <c:v>1.14</c:v>
                </c:pt>
                <c:pt idx="10">
                  <c:v>1.08</c:v>
                </c:pt>
                <c:pt idx="11">
                  <c:v>1.01</c:v>
                </c:pt>
                <c:pt idx="12">
                  <c:v>0.94</c:v>
                </c:pt>
                <c:pt idx="13">
                  <c:v>0.88</c:v>
                </c:pt>
                <c:pt idx="14">
                  <c:v>0.82</c:v>
                </c:pt>
                <c:pt idx="15">
                  <c:v>0.77</c:v>
                </c:pt>
                <c:pt idx="16">
                  <c:v>0.69</c:v>
                </c:pt>
                <c:pt idx="17">
                  <c:v>0.6</c:v>
                </c:pt>
                <c:pt idx="18">
                  <c:v>0.54</c:v>
                </c:pt>
                <c:pt idx="19">
                  <c:v>0.47</c:v>
                </c:pt>
                <c:pt idx="20">
                  <c:v>0.42</c:v>
                </c:pt>
                <c:pt idx="21">
                  <c:v>0.34</c:v>
                </c:pt>
                <c:pt idx="22">
                  <c:v>0.27</c:v>
                </c:pt>
                <c:pt idx="23">
                  <c:v>0.21</c:v>
                </c:pt>
                <c:pt idx="24">
                  <c:v>0.14</c:v>
                </c:pt>
                <c:pt idx="25">
                  <c:v>0.1</c:v>
                </c:pt>
                <c:pt idx="26">
                  <c:v>0.08</c:v>
                </c:pt>
                <c:pt idx="27">
                  <c:v>0.06</c:v>
                </c:pt>
                <c:pt idx="28">
                  <c:v>0.05</c:v>
                </c:pt>
                <c:pt idx="29">
                  <c:v>0.04</c:v>
                </c:pt>
                <c:pt idx="30">
                  <c:v>0.04</c:v>
                </c:pt>
              </c:numCache>
            </c:numRef>
          </c:yVal>
          <c:smooth val="0"/>
        </c:ser>
        <c:ser>
          <c:idx val="1"/>
          <c:order val="1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4'!$N$44:$N$45</c:f>
              <c:numCache>
                <c:formatCode>0.00</c:formatCode>
                <c:ptCount val="2"/>
                <c:pt idx="0">
                  <c:v>0.449999999999999</c:v>
                </c:pt>
                <c:pt idx="1">
                  <c:v>0.949999999999999</c:v>
                </c:pt>
              </c:numCache>
            </c:numRef>
          </c:xVal>
          <c:yVal>
            <c:numRef>
              <c:f>'Curve 4'!$O$44:$O$45</c:f>
              <c:numCache>
                <c:formatCode>0.00</c:formatCode>
                <c:ptCount val="2"/>
                <c:pt idx="0">
                  <c:v>0.21</c:v>
                </c:pt>
                <c:pt idx="1">
                  <c:v>0.21</c:v>
                </c:pt>
              </c:numCache>
            </c:numRef>
          </c:yVal>
          <c:smooth val="0"/>
        </c:ser>
        <c:ser>
          <c:idx val="2"/>
          <c:order val="2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4'!$N$42:$N$43</c:f>
              <c:numCache>
                <c:formatCode>0.00</c:formatCode>
                <c:ptCount val="2"/>
                <c:pt idx="0">
                  <c:v>0.699999999999999</c:v>
                </c:pt>
                <c:pt idx="1">
                  <c:v>0.699999999999999</c:v>
                </c:pt>
              </c:numCache>
            </c:numRef>
          </c:xVal>
          <c:yVal>
            <c:numRef>
              <c:f>'Curve 4'!$O$42:$O$43</c:f>
              <c:numCache>
                <c:formatCode>0.00</c:formatCode>
                <c:ptCount val="2"/>
                <c:pt idx="0">
                  <c:v>-0.04</c:v>
                </c:pt>
                <c:pt idx="1">
                  <c:v>0.46</c:v>
                </c:pt>
              </c:numCache>
            </c:numRef>
          </c:yVal>
          <c:smooth val="0"/>
        </c:ser>
        <c:ser>
          <c:idx val="3"/>
          <c:order val="3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4'!$N$48:$N$49</c:f>
              <c:numCache>
                <c:formatCode>0.00</c:formatCode>
                <c:ptCount val="2"/>
                <c:pt idx="0">
                  <c:v>2.35</c:v>
                </c:pt>
                <c:pt idx="1">
                  <c:v>2.85</c:v>
                </c:pt>
              </c:numCache>
            </c:numRef>
          </c:xVal>
          <c:yVal>
            <c:numRef>
              <c:f>'Curve 4'!$O$48:$O$49</c:f>
              <c:numCache>
                <c:formatCode>0.00</c:formatCode>
                <c:ptCount val="2"/>
                <c:pt idx="0">
                  <c:v>1.41</c:v>
                </c:pt>
                <c:pt idx="1">
                  <c:v>1.41</c:v>
                </c:pt>
              </c:numCache>
            </c:numRef>
          </c:yVal>
          <c:smooth val="0"/>
        </c:ser>
        <c:ser>
          <c:idx val="4"/>
          <c:order val="4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4'!$N$46:$N$47</c:f>
              <c:numCache>
                <c:formatCode>0.00</c:formatCode>
                <c:ptCount val="2"/>
                <c:pt idx="0">
                  <c:v>2.6</c:v>
                </c:pt>
                <c:pt idx="1">
                  <c:v>2.6</c:v>
                </c:pt>
              </c:numCache>
            </c:numRef>
          </c:xVal>
          <c:yVal>
            <c:numRef>
              <c:f>'Curve 4'!$O$46:$O$47</c:f>
              <c:numCache>
                <c:formatCode>0.00</c:formatCode>
                <c:ptCount val="2"/>
                <c:pt idx="0">
                  <c:v>1.66</c:v>
                </c:pt>
                <c:pt idx="1">
                  <c:v>1.16</c:v>
                </c:pt>
              </c:numCache>
            </c:numRef>
          </c:yVal>
          <c:smooth val="0"/>
        </c:ser>
        <c:axId val="650163"/>
        <c:axId val="9043875"/>
      </c:scatterChart>
      <c:valAx>
        <c:axId val="650163"/>
        <c:scaling>
          <c:orientation val="minMax"/>
          <c:min val="0"/>
        </c:scaling>
        <c:delete val="0"/>
        <c:axPos val="b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relative log exposure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  <a:ea typeface="Calibri"/>
              </a:defRPr>
            </a:pPr>
          </a:p>
        </c:txPr>
        <c:crossAx val="9043875"/>
        <c:crossesAt val="0"/>
        <c:crossBetween val="midCat"/>
        <c:majorUnit val="0.3"/>
        <c:minorUnit val="0.1"/>
      </c:valAx>
      <c:valAx>
        <c:axId val="9043875"/>
        <c:scaling>
          <c:orientation val="minMax"/>
          <c:max val="2.1"/>
          <c:min val="0"/>
        </c:scaling>
        <c:delete val="0"/>
        <c:axPos val="l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transmission density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650163"/>
        <c:crossesAt val="0"/>
        <c:crossBetween val="midCat"/>
        <c:majorUnit val="0.3"/>
        <c:minorUnit val="0.1"/>
      </c:valAx>
      <c:spPr>
        <a:solidFill>
          <a:srgbClr val="ffffff"/>
        </a:solidFill>
        <a:ln w="25560">
          <a:noFill/>
        </a:ln>
      </c:spPr>
    </c:plotArea>
    <c:plotVisOnly val="1"/>
    <c:dispBlanksAs val="gap"/>
  </c:chart>
  <c:spPr>
    <a:solidFill>
      <a:srgbClr val="ffffff"/>
    </a:solidFill>
    <a:ln w="3240">
      <a:solidFill>
        <a:srgbClr val="3366ff"/>
      </a:solidFill>
      <a:round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3694065376071"/>
          <c:y val="0.0760880100804497"/>
          <c:w val="0.842034274833386"/>
          <c:h val="0.735388194242512"/>
        </c:manualLayout>
      </c:layout>
      <c:scatterChart>
        <c:scatterStyle val="line"/>
        <c:varyColors val="0"/>
        <c:ser>
          <c:idx val="0"/>
          <c:order val="0"/>
          <c:spPr>
            <a:solidFill>
              <a:srgbClr val="0000d4"/>
            </a:solidFill>
            <a:ln w="12600">
              <a:solidFill>
                <a:srgbClr val="0000d4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'Input Data'!$F$11:$F$41</c:f>
              <c:numCache>
                <c:formatCode>0.00</c:formatCode>
                <c:ptCount val="31"/>
                <c:pt idx="0">
                  <c:v>3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1.2</c:v>
                </c:pt>
                <c:pt idx="19">
                  <c:v>1.1</c:v>
                </c:pt>
                <c:pt idx="20">
                  <c:v>1</c:v>
                </c:pt>
                <c:pt idx="21">
                  <c:v>0.9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0.0999999999999988</c:v>
                </c:pt>
                <c:pt idx="30">
                  <c:v>0</c:v>
                </c:pt>
              </c:numCache>
            </c:numRef>
          </c:xVal>
          <c:yVal>
            <c:numRef>
              <c:f>'Input Data'!$K$11:$K$41</c:f>
              <c:numCache>
                <c:formatCode>0.00</c:formatCode>
                <c:ptCount val="31"/>
                <c:pt idx="0">
                  <c:v>2.23</c:v>
                </c:pt>
                <c:pt idx="1">
                  <c:v>2.14</c:v>
                </c:pt>
                <c:pt idx="2">
                  <c:v>2.06</c:v>
                </c:pt>
                <c:pt idx="3">
                  <c:v>1.99</c:v>
                </c:pt>
                <c:pt idx="4">
                  <c:v>1.92</c:v>
                </c:pt>
                <c:pt idx="5">
                  <c:v>1.84</c:v>
                </c:pt>
                <c:pt idx="6">
                  <c:v>1.78</c:v>
                </c:pt>
                <c:pt idx="7">
                  <c:v>1.7</c:v>
                </c:pt>
                <c:pt idx="8">
                  <c:v>1.63</c:v>
                </c:pt>
                <c:pt idx="9">
                  <c:v>1.56</c:v>
                </c:pt>
                <c:pt idx="10">
                  <c:v>1.48</c:v>
                </c:pt>
                <c:pt idx="11">
                  <c:v>1.41</c:v>
                </c:pt>
                <c:pt idx="12">
                  <c:v>1.33</c:v>
                </c:pt>
                <c:pt idx="13">
                  <c:v>1.24</c:v>
                </c:pt>
                <c:pt idx="14">
                  <c:v>1.14</c:v>
                </c:pt>
                <c:pt idx="15">
                  <c:v>1.03</c:v>
                </c:pt>
                <c:pt idx="16">
                  <c:v>0.92</c:v>
                </c:pt>
                <c:pt idx="17">
                  <c:v>0.81</c:v>
                </c:pt>
                <c:pt idx="18">
                  <c:v>0.72</c:v>
                </c:pt>
                <c:pt idx="19">
                  <c:v>0.61</c:v>
                </c:pt>
                <c:pt idx="20">
                  <c:v>0.53</c:v>
                </c:pt>
                <c:pt idx="21">
                  <c:v>0.42</c:v>
                </c:pt>
                <c:pt idx="22">
                  <c:v>0.34</c:v>
                </c:pt>
                <c:pt idx="23">
                  <c:v>0.26</c:v>
                </c:pt>
                <c:pt idx="24">
                  <c:v>0.18</c:v>
                </c:pt>
                <c:pt idx="25">
                  <c:v>0.13</c:v>
                </c:pt>
                <c:pt idx="26">
                  <c:v>0.1</c:v>
                </c:pt>
                <c:pt idx="27">
                  <c:v>0.07</c:v>
                </c:pt>
                <c:pt idx="28">
                  <c:v>0.06</c:v>
                </c:pt>
                <c:pt idx="29">
                  <c:v>0.05</c:v>
                </c:pt>
                <c:pt idx="30">
                  <c:v>0.04</c:v>
                </c:pt>
              </c:numCache>
            </c:numRef>
          </c:yVal>
          <c:smooth val="0"/>
        </c:ser>
        <c:ser>
          <c:idx val="1"/>
          <c:order val="1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5'!$N$44:$N$45</c:f>
              <c:numCache>
                <c:formatCode>0.00</c:formatCode>
                <c:ptCount val="2"/>
                <c:pt idx="0">
                  <c:v>0.387499999999999</c:v>
                </c:pt>
                <c:pt idx="1">
                  <c:v>0.887499999999999</c:v>
                </c:pt>
              </c:numCache>
            </c:numRef>
          </c:xVal>
          <c:yVal>
            <c:numRef>
              <c:f>'Curve 5'!$O$44:$O$45</c:f>
              <c:numCache>
                <c:formatCode>0.00</c:formatCode>
                <c:ptCount val="2"/>
                <c:pt idx="0">
                  <c:v>0.21</c:v>
                </c:pt>
                <c:pt idx="1">
                  <c:v>0.21</c:v>
                </c:pt>
              </c:numCache>
            </c:numRef>
          </c:yVal>
          <c:smooth val="0"/>
        </c:ser>
        <c:ser>
          <c:idx val="2"/>
          <c:order val="2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5'!$N$42:$N$43</c:f>
              <c:numCache>
                <c:formatCode>0.00</c:formatCode>
                <c:ptCount val="2"/>
                <c:pt idx="0">
                  <c:v>0.637499999999999</c:v>
                </c:pt>
                <c:pt idx="1">
                  <c:v>0.637499999999999</c:v>
                </c:pt>
              </c:numCache>
            </c:numRef>
          </c:xVal>
          <c:yVal>
            <c:numRef>
              <c:f>'Curve 5'!$O$42:$O$43</c:f>
              <c:numCache>
                <c:formatCode>0.00</c:formatCode>
                <c:ptCount val="2"/>
                <c:pt idx="0">
                  <c:v>-0.04</c:v>
                </c:pt>
                <c:pt idx="1">
                  <c:v>0.46</c:v>
                </c:pt>
              </c:numCache>
            </c:numRef>
          </c:yVal>
          <c:smooth val="0"/>
        </c:ser>
        <c:ser>
          <c:idx val="3"/>
          <c:order val="3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5'!$N$48:$N$49</c:f>
              <c:numCache>
                <c:formatCode>0.00</c:formatCode>
                <c:ptCount val="2"/>
                <c:pt idx="0">
                  <c:v>1.63967391304348</c:v>
                </c:pt>
                <c:pt idx="1">
                  <c:v>2.13967391304348</c:v>
                </c:pt>
              </c:numCache>
            </c:numRef>
          </c:xVal>
          <c:yVal>
            <c:numRef>
              <c:f>'Curve 5'!$O$48:$O$49</c:f>
              <c:numCache>
                <c:formatCode>0.00</c:formatCode>
                <c:ptCount val="2"/>
                <c:pt idx="0">
                  <c:v>1.41</c:v>
                </c:pt>
                <c:pt idx="1">
                  <c:v>1.41</c:v>
                </c:pt>
              </c:numCache>
            </c:numRef>
          </c:yVal>
          <c:smooth val="0"/>
        </c:ser>
        <c:ser>
          <c:idx val="4"/>
          <c:order val="4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'Curve 5'!$N$46:$N$47</c:f>
              <c:numCache>
                <c:formatCode>0.00</c:formatCode>
                <c:ptCount val="2"/>
                <c:pt idx="0">
                  <c:v>1.88967391304348</c:v>
                </c:pt>
                <c:pt idx="1">
                  <c:v>1.88967391304348</c:v>
                </c:pt>
              </c:numCache>
            </c:numRef>
          </c:xVal>
          <c:yVal>
            <c:numRef>
              <c:f>'Curve 5'!$O$46:$O$47</c:f>
              <c:numCache>
                <c:formatCode>0.00</c:formatCode>
                <c:ptCount val="2"/>
                <c:pt idx="0">
                  <c:v>1.66</c:v>
                </c:pt>
                <c:pt idx="1">
                  <c:v>1.16</c:v>
                </c:pt>
              </c:numCache>
            </c:numRef>
          </c:yVal>
          <c:smooth val="0"/>
        </c:ser>
        <c:axId val="15199855"/>
        <c:axId val="79341324"/>
      </c:scatterChart>
      <c:valAx>
        <c:axId val="15199855"/>
        <c:scaling>
          <c:orientation val="minMax"/>
          <c:min val="0"/>
        </c:scaling>
        <c:delete val="0"/>
        <c:axPos val="b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relative log exposure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  <a:ea typeface="Calibri"/>
              </a:defRPr>
            </a:pPr>
          </a:p>
        </c:txPr>
        <c:crossAx val="79341324"/>
        <c:crossesAt val="0"/>
        <c:crossBetween val="midCat"/>
        <c:majorUnit val="0.3"/>
        <c:minorUnit val="0.1"/>
      </c:valAx>
      <c:valAx>
        <c:axId val="79341324"/>
        <c:scaling>
          <c:orientation val="minMax"/>
          <c:max val="2.1"/>
          <c:min val="0"/>
        </c:scaling>
        <c:delete val="0"/>
        <c:axPos val="l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transmission density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15199855"/>
        <c:crossesAt val="0"/>
        <c:crossBetween val="midCat"/>
        <c:majorUnit val="0.3"/>
        <c:minorUnit val="0.1"/>
      </c:valAx>
      <c:spPr>
        <a:solidFill>
          <a:srgbClr val="ffffff"/>
        </a:solidFill>
        <a:ln w="25560">
          <a:noFill/>
        </a:ln>
      </c:spPr>
    </c:plotArea>
    <c:plotVisOnly val="1"/>
    <c:dispBlanksAs val="gap"/>
  </c:chart>
  <c:spPr>
    <a:solidFill>
      <a:srgbClr val="ffffff"/>
    </a:solidFill>
    <a:ln w="3240">
      <a:solidFill>
        <a:srgbClr val="3366ff"/>
      </a:solidFill>
      <a:round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3694065376071"/>
          <c:y val="0.0760880100804497"/>
          <c:w val="0.842034274833386"/>
          <c:h val="0.735388194242512"/>
        </c:manualLayout>
      </c:layout>
      <c:scatterChart>
        <c:scatterStyle val="line"/>
        <c:varyColors val="0"/>
        <c:ser>
          <c:idx val="0"/>
          <c:order val="0"/>
          <c:spPr>
            <a:solidFill>
              <a:srgbClr val="0000ff"/>
            </a:solidFill>
            <a:ln w="12600">
              <a:solidFill>
                <a:srgbClr val="0000ff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'Input Data'!$F$11:$F$41</c:f>
              <c:numCache>
                <c:formatCode>0.00</c:formatCode>
                <c:ptCount val="31"/>
                <c:pt idx="0">
                  <c:v>3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1.2</c:v>
                </c:pt>
                <c:pt idx="19">
                  <c:v>1.1</c:v>
                </c:pt>
                <c:pt idx="20">
                  <c:v>1</c:v>
                </c:pt>
                <c:pt idx="21">
                  <c:v>0.9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0.0999999999999988</c:v>
                </c:pt>
                <c:pt idx="30">
                  <c:v>0</c:v>
                </c:pt>
              </c:numCache>
            </c:numRef>
          </c:xVal>
          <c:yVal>
            <c:numRef>
              <c:f>'Input Data'!$G$11:$G$41</c:f>
              <c:numCache>
                <c:formatCode>0.00</c:formatCode>
                <c:ptCount val="31"/>
                <c:pt idx="0">
                  <c:v>0.69</c:v>
                </c:pt>
                <c:pt idx="1">
                  <c:v>0.63</c:v>
                </c:pt>
                <c:pt idx="2">
                  <c:v>0.6</c:v>
                </c:pt>
                <c:pt idx="3">
                  <c:v>0.58</c:v>
                </c:pt>
                <c:pt idx="4">
                  <c:v>0.54</c:v>
                </c:pt>
                <c:pt idx="5">
                  <c:v>0.49</c:v>
                </c:pt>
                <c:pt idx="6">
                  <c:v>0.45</c:v>
                </c:pt>
                <c:pt idx="7">
                  <c:v>0.42</c:v>
                </c:pt>
                <c:pt idx="8">
                  <c:v>0.39</c:v>
                </c:pt>
                <c:pt idx="9">
                  <c:v>0.35</c:v>
                </c:pt>
                <c:pt idx="10">
                  <c:v>0.34</c:v>
                </c:pt>
                <c:pt idx="11">
                  <c:v>0.3</c:v>
                </c:pt>
                <c:pt idx="12">
                  <c:v>0.27</c:v>
                </c:pt>
                <c:pt idx="13">
                  <c:v>0.23</c:v>
                </c:pt>
                <c:pt idx="14">
                  <c:v>0.2</c:v>
                </c:pt>
                <c:pt idx="15">
                  <c:v>0.18</c:v>
                </c:pt>
                <c:pt idx="16">
                  <c:v>0.16</c:v>
                </c:pt>
                <c:pt idx="17">
                  <c:v>0.13</c:v>
                </c:pt>
                <c:pt idx="18">
                  <c:v>0.11</c:v>
                </c:pt>
                <c:pt idx="19">
                  <c:v>0.09</c:v>
                </c:pt>
                <c:pt idx="20">
                  <c:v>0.07</c:v>
                </c:pt>
                <c:pt idx="21">
                  <c:v>0.06</c:v>
                </c:pt>
                <c:pt idx="22">
                  <c:v>0.04</c:v>
                </c:pt>
                <c:pt idx="23">
                  <c:v>0.03</c:v>
                </c:pt>
                <c:pt idx="24">
                  <c:v>0.03</c:v>
                </c:pt>
                <c:pt idx="25">
                  <c:v>0.03</c:v>
                </c:pt>
                <c:pt idx="26">
                  <c:v>0.03</c:v>
                </c:pt>
                <c:pt idx="27">
                  <c:v>0.02</c:v>
                </c:pt>
                <c:pt idx="28">
                  <c:v>0.02</c:v>
                </c:pt>
                <c:pt idx="29">
                  <c:v>0.02</c:v>
                </c:pt>
                <c:pt idx="30">
                  <c:v>0.02</c:v>
                </c:pt>
              </c:numCache>
            </c:numRef>
          </c:yVal>
          <c:smooth val="1"/>
        </c:ser>
        <c:ser>
          <c:idx val="1"/>
          <c:order val="1"/>
          <c:spPr>
            <a:solidFill>
              <a:srgbClr val="0000ff"/>
            </a:solidFill>
            <a:ln w="12600">
              <a:solidFill>
                <a:srgbClr val="0000ff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'Input Data'!$F$11:$F$41</c:f>
              <c:numCache>
                <c:formatCode>0.00</c:formatCode>
                <c:ptCount val="31"/>
                <c:pt idx="0">
                  <c:v>3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1.2</c:v>
                </c:pt>
                <c:pt idx="19">
                  <c:v>1.1</c:v>
                </c:pt>
                <c:pt idx="20">
                  <c:v>1</c:v>
                </c:pt>
                <c:pt idx="21">
                  <c:v>0.9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0.0999999999999988</c:v>
                </c:pt>
                <c:pt idx="30">
                  <c:v>0</c:v>
                </c:pt>
              </c:numCache>
            </c:numRef>
          </c:xVal>
          <c:yVal>
            <c:numRef>
              <c:f>'Input Data'!$H$11:$H$41</c:f>
              <c:numCache>
                <c:formatCode>0.00</c:formatCode>
                <c:ptCount val="31"/>
                <c:pt idx="0">
                  <c:v>0.98</c:v>
                </c:pt>
                <c:pt idx="1">
                  <c:v>0.94</c:v>
                </c:pt>
                <c:pt idx="2">
                  <c:v>0.91</c:v>
                </c:pt>
                <c:pt idx="3">
                  <c:v>0.87</c:v>
                </c:pt>
                <c:pt idx="4">
                  <c:v>0.83</c:v>
                </c:pt>
                <c:pt idx="5">
                  <c:v>0.79</c:v>
                </c:pt>
                <c:pt idx="6">
                  <c:v>0.74</c:v>
                </c:pt>
                <c:pt idx="7">
                  <c:v>0.68</c:v>
                </c:pt>
                <c:pt idx="8">
                  <c:v>0.64</c:v>
                </c:pt>
                <c:pt idx="9">
                  <c:v>0.59</c:v>
                </c:pt>
                <c:pt idx="10">
                  <c:v>0.55</c:v>
                </c:pt>
                <c:pt idx="11">
                  <c:v>0.5</c:v>
                </c:pt>
                <c:pt idx="12">
                  <c:v>0.46</c:v>
                </c:pt>
                <c:pt idx="13">
                  <c:v>0.42</c:v>
                </c:pt>
                <c:pt idx="14">
                  <c:v>0.37</c:v>
                </c:pt>
                <c:pt idx="15">
                  <c:v>0.34</c:v>
                </c:pt>
                <c:pt idx="16">
                  <c:v>0.3</c:v>
                </c:pt>
                <c:pt idx="17">
                  <c:v>0.25</c:v>
                </c:pt>
                <c:pt idx="18">
                  <c:v>0.22</c:v>
                </c:pt>
                <c:pt idx="19">
                  <c:v>0.18</c:v>
                </c:pt>
                <c:pt idx="20">
                  <c:v>0.16</c:v>
                </c:pt>
                <c:pt idx="21">
                  <c:v>0.12</c:v>
                </c:pt>
                <c:pt idx="22">
                  <c:v>0.1</c:v>
                </c:pt>
                <c:pt idx="23">
                  <c:v>0.07</c:v>
                </c:pt>
                <c:pt idx="24">
                  <c:v>0.05</c:v>
                </c:pt>
                <c:pt idx="25">
                  <c:v>0.04</c:v>
                </c:pt>
                <c:pt idx="26">
                  <c:v>0.04</c:v>
                </c:pt>
                <c:pt idx="27">
                  <c:v>0.03</c:v>
                </c:pt>
                <c:pt idx="28">
                  <c:v>0.03</c:v>
                </c:pt>
                <c:pt idx="29">
                  <c:v>0.03</c:v>
                </c:pt>
                <c:pt idx="30">
                  <c:v>0.03</c:v>
                </c:pt>
              </c:numCache>
            </c:numRef>
          </c:yVal>
          <c:smooth val="1"/>
        </c:ser>
        <c:ser>
          <c:idx val="2"/>
          <c:order val="2"/>
          <c:spPr>
            <a:solidFill>
              <a:srgbClr val="0000ff"/>
            </a:solidFill>
            <a:ln w="12600">
              <a:solidFill>
                <a:srgbClr val="0000ff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'Input Data'!$F$11:$F$41</c:f>
              <c:numCache>
                <c:formatCode>0.00</c:formatCode>
                <c:ptCount val="31"/>
                <c:pt idx="0">
                  <c:v>3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1.2</c:v>
                </c:pt>
                <c:pt idx="19">
                  <c:v>1.1</c:v>
                </c:pt>
                <c:pt idx="20">
                  <c:v>1</c:v>
                </c:pt>
                <c:pt idx="21">
                  <c:v>0.9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0.0999999999999988</c:v>
                </c:pt>
                <c:pt idx="30">
                  <c:v>0</c:v>
                </c:pt>
              </c:numCache>
            </c:numRef>
          </c:xVal>
          <c:yVal>
            <c:numRef>
              <c:f>'Input Data'!$I$11:$I$41</c:f>
              <c:numCache>
                <c:formatCode>0.00</c:formatCode>
                <c:ptCount val="31"/>
                <c:pt idx="0">
                  <c:v>1.33</c:v>
                </c:pt>
                <c:pt idx="1">
                  <c:v>1.27</c:v>
                </c:pt>
                <c:pt idx="2">
                  <c:v>1.22</c:v>
                </c:pt>
                <c:pt idx="3">
                  <c:v>1.17</c:v>
                </c:pt>
                <c:pt idx="4">
                  <c:v>1.13</c:v>
                </c:pt>
                <c:pt idx="5">
                  <c:v>1.08</c:v>
                </c:pt>
                <c:pt idx="6">
                  <c:v>1.04</c:v>
                </c:pt>
                <c:pt idx="7">
                  <c:v>0.98</c:v>
                </c:pt>
                <c:pt idx="8">
                  <c:v>0.93</c:v>
                </c:pt>
                <c:pt idx="9">
                  <c:v>0.88</c:v>
                </c:pt>
                <c:pt idx="10">
                  <c:v>0.84</c:v>
                </c:pt>
                <c:pt idx="11">
                  <c:v>0.79</c:v>
                </c:pt>
                <c:pt idx="12">
                  <c:v>0.72</c:v>
                </c:pt>
                <c:pt idx="13">
                  <c:v>0.67</c:v>
                </c:pt>
                <c:pt idx="14">
                  <c:v>0.62</c:v>
                </c:pt>
                <c:pt idx="15">
                  <c:v>0.57</c:v>
                </c:pt>
                <c:pt idx="16">
                  <c:v>0.51</c:v>
                </c:pt>
                <c:pt idx="17">
                  <c:v>0.46</c:v>
                </c:pt>
                <c:pt idx="18">
                  <c:v>0.4</c:v>
                </c:pt>
                <c:pt idx="19">
                  <c:v>0.35</c:v>
                </c:pt>
                <c:pt idx="20">
                  <c:v>0.3</c:v>
                </c:pt>
                <c:pt idx="21">
                  <c:v>0.24</c:v>
                </c:pt>
                <c:pt idx="22">
                  <c:v>0.19</c:v>
                </c:pt>
                <c:pt idx="23">
                  <c:v>0.14</c:v>
                </c:pt>
                <c:pt idx="24">
                  <c:v>0.1</c:v>
                </c:pt>
                <c:pt idx="25">
                  <c:v>0.07</c:v>
                </c:pt>
                <c:pt idx="26">
                  <c:v>0.06</c:v>
                </c:pt>
                <c:pt idx="27">
                  <c:v>0.05</c:v>
                </c:pt>
                <c:pt idx="28">
                  <c:v>0.04</c:v>
                </c:pt>
                <c:pt idx="29">
                  <c:v>0.04</c:v>
                </c:pt>
                <c:pt idx="30">
                  <c:v>0.03</c:v>
                </c:pt>
              </c:numCache>
            </c:numRef>
          </c:yVal>
          <c:smooth val="1"/>
        </c:ser>
        <c:ser>
          <c:idx val="3"/>
          <c:order val="3"/>
          <c:spPr>
            <a:solidFill>
              <a:srgbClr val="0000ff"/>
            </a:solidFill>
            <a:ln w="12600">
              <a:solidFill>
                <a:srgbClr val="0000ff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'Input Data'!$F$11:$F$41</c:f>
              <c:numCache>
                <c:formatCode>0.00</c:formatCode>
                <c:ptCount val="31"/>
                <c:pt idx="0">
                  <c:v>3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1.2</c:v>
                </c:pt>
                <c:pt idx="19">
                  <c:v>1.1</c:v>
                </c:pt>
                <c:pt idx="20">
                  <c:v>1</c:v>
                </c:pt>
                <c:pt idx="21">
                  <c:v>0.9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0.0999999999999988</c:v>
                </c:pt>
                <c:pt idx="30">
                  <c:v>0</c:v>
                </c:pt>
              </c:numCache>
            </c:numRef>
          </c:xVal>
          <c:yVal>
            <c:numRef>
              <c:f>'Input Data'!$J$11:$J$41</c:f>
              <c:numCache>
                <c:formatCode>0.00</c:formatCode>
                <c:ptCount val="31"/>
                <c:pt idx="0">
                  <c:v>1.66</c:v>
                </c:pt>
                <c:pt idx="1">
                  <c:v>1.57</c:v>
                </c:pt>
                <c:pt idx="2">
                  <c:v>1.52</c:v>
                </c:pt>
                <c:pt idx="3">
                  <c:v>1.46</c:v>
                </c:pt>
                <c:pt idx="4">
                  <c:v>1.41</c:v>
                </c:pt>
                <c:pt idx="5">
                  <c:v>1.37</c:v>
                </c:pt>
                <c:pt idx="6">
                  <c:v>1.32</c:v>
                </c:pt>
                <c:pt idx="7">
                  <c:v>1.26</c:v>
                </c:pt>
                <c:pt idx="8">
                  <c:v>1.21</c:v>
                </c:pt>
                <c:pt idx="9">
                  <c:v>1.14</c:v>
                </c:pt>
                <c:pt idx="10">
                  <c:v>1.08</c:v>
                </c:pt>
                <c:pt idx="11">
                  <c:v>1.01</c:v>
                </c:pt>
                <c:pt idx="12">
                  <c:v>0.94</c:v>
                </c:pt>
                <c:pt idx="13">
                  <c:v>0.88</c:v>
                </c:pt>
                <c:pt idx="14">
                  <c:v>0.82</c:v>
                </c:pt>
                <c:pt idx="15">
                  <c:v>0.77</c:v>
                </c:pt>
                <c:pt idx="16">
                  <c:v>0.69</c:v>
                </c:pt>
                <c:pt idx="17">
                  <c:v>0.6</c:v>
                </c:pt>
                <c:pt idx="18">
                  <c:v>0.54</c:v>
                </c:pt>
                <c:pt idx="19">
                  <c:v>0.47</c:v>
                </c:pt>
                <c:pt idx="20">
                  <c:v>0.42</c:v>
                </c:pt>
                <c:pt idx="21">
                  <c:v>0.34</c:v>
                </c:pt>
                <c:pt idx="22">
                  <c:v>0.27</c:v>
                </c:pt>
                <c:pt idx="23">
                  <c:v>0.21</c:v>
                </c:pt>
                <c:pt idx="24">
                  <c:v>0.14</c:v>
                </c:pt>
                <c:pt idx="25">
                  <c:v>0.1</c:v>
                </c:pt>
                <c:pt idx="26">
                  <c:v>0.08</c:v>
                </c:pt>
                <c:pt idx="27">
                  <c:v>0.06</c:v>
                </c:pt>
                <c:pt idx="28">
                  <c:v>0.05</c:v>
                </c:pt>
                <c:pt idx="29">
                  <c:v>0.04</c:v>
                </c:pt>
                <c:pt idx="30">
                  <c:v>0.04</c:v>
                </c:pt>
              </c:numCache>
            </c:numRef>
          </c:yVal>
          <c:smooth val="1"/>
        </c:ser>
        <c:ser>
          <c:idx val="4"/>
          <c:order val="4"/>
          <c:spPr>
            <a:solidFill>
              <a:srgbClr val="0000ff"/>
            </a:solidFill>
            <a:ln w="12600">
              <a:solidFill>
                <a:srgbClr val="0000ff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'Input Data'!$F$11:$F$41</c:f>
              <c:numCache>
                <c:formatCode>0.00</c:formatCode>
                <c:ptCount val="31"/>
                <c:pt idx="0">
                  <c:v>3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1.2</c:v>
                </c:pt>
                <c:pt idx="19">
                  <c:v>1.1</c:v>
                </c:pt>
                <c:pt idx="20">
                  <c:v>1</c:v>
                </c:pt>
                <c:pt idx="21">
                  <c:v>0.9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0.0999999999999988</c:v>
                </c:pt>
                <c:pt idx="30">
                  <c:v>0</c:v>
                </c:pt>
              </c:numCache>
            </c:numRef>
          </c:xVal>
          <c:yVal>
            <c:numRef>
              <c:f>'Input Data'!$K$11:$K$41</c:f>
              <c:numCache>
                <c:formatCode>0.00</c:formatCode>
                <c:ptCount val="31"/>
                <c:pt idx="0">
                  <c:v>2.23</c:v>
                </c:pt>
                <c:pt idx="1">
                  <c:v>2.14</c:v>
                </c:pt>
                <c:pt idx="2">
                  <c:v>2.06</c:v>
                </c:pt>
                <c:pt idx="3">
                  <c:v>1.99</c:v>
                </c:pt>
                <c:pt idx="4">
                  <c:v>1.92</c:v>
                </c:pt>
                <c:pt idx="5">
                  <c:v>1.84</c:v>
                </c:pt>
                <c:pt idx="6">
                  <c:v>1.78</c:v>
                </c:pt>
                <c:pt idx="7">
                  <c:v>1.7</c:v>
                </c:pt>
                <c:pt idx="8">
                  <c:v>1.63</c:v>
                </c:pt>
                <c:pt idx="9">
                  <c:v>1.56</c:v>
                </c:pt>
                <c:pt idx="10">
                  <c:v>1.48</c:v>
                </c:pt>
                <c:pt idx="11">
                  <c:v>1.41</c:v>
                </c:pt>
                <c:pt idx="12">
                  <c:v>1.33</c:v>
                </c:pt>
                <c:pt idx="13">
                  <c:v>1.24</c:v>
                </c:pt>
                <c:pt idx="14">
                  <c:v>1.14</c:v>
                </c:pt>
                <c:pt idx="15">
                  <c:v>1.03</c:v>
                </c:pt>
                <c:pt idx="16">
                  <c:v>0.92</c:v>
                </c:pt>
                <c:pt idx="17">
                  <c:v>0.81</c:v>
                </c:pt>
                <c:pt idx="18">
                  <c:v>0.72</c:v>
                </c:pt>
                <c:pt idx="19">
                  <c:v>0.61</c:v>
                </c:pt>
                <c:pt idx="20">
                  <c:v>0.53</c:v>
                </c:pt>
                <c:pt idx="21">
                  <c:v>0.42</c:v>
                </c:pt>
                <c:pt idx="22">
                  <c:v>0.34</c:v>
                </c:pt>
                <c:pt idx="23">
                  <c:v>0.26</c:v>
                </c:pt>
                <c:pt idx="24">
                  <c:v>0.18</c:v>
                </c:pt>
                <c:pt idx="25">
                  <c:v>0.13</c:v>
                </c:pt>
                <c:pt idx="26">
                  <c:v>0.1</c:v>
                </c:pt>
                <c:pt idx="27">
                  <c:v>0.07</c:v>
                </c:pt>
                <c:pt idx="28">
                  <c:v>0.06</c:v>
                </c:pt>
                <c:pt idx="29">
                  <c:v>0.05</c:v>
                </c:pt>
                <c:pt idx="30">
                  <c:v>0.04</c:v>
                </c:pt>
              </c:numCache>
            </c:numRef>
          </c:yVal>
          <c:smooth val="1"/>
        </c:ser>
        <c:ser>
          <c:idx val="5"/>
          <c:order val="5"/>
          <c:spPr>
            <a:solidFill>
              <a:srgbClr val="ff0000"/>
            </a:solidFill>
            <a:ln w="6480">
              <a:solidFill>
                <a:srgbClr val="ff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'Family of Curves'!$N$45:$N$49</c:f>
              <c:numCache>
                <c:formatCode>0.00</c:formatCode>
                <c:ptCount val="5"/>
                <c:pt idx="0">
                  <c:v>1.55</c:v>
                </c:pt>
                <c:pt idx="1">
                  <c:v>1.15</c:v>
                </c:pt>
                <c:pt idx="2">
                  <c:v>0.819999999999999</c:v>
                </c:pt>
                <c:pt idx="3">
                  <c:v>0.699999999999999</c:v>
                </c:pt>
                <c:pt idx="4">
                  <c:v>0.637499999999999</c:v>
                </c:pt>
              </c:numCache>
            </c:numRef>
          </c:xVal>
          <c:yVal>
            <c:numRef>
              <c:f>'Family of Curves'!$O$45:$O$49</c:f>
              <c:numCache>
                <c:formatCode>0.00</c:formatCode>
                <c:ptCount val="5"/>
                <c:pt idx="0">
                  <c:v>0.19</c:v>
                </c:pt>
                <c:pt idx="1">
                  <c:v>0.2</c:v>
                </c:pt>
                <c:pt idx="2">
                  <c:v>0.2</c:v>
                </c:pt>
                <c:pt idx="3">
                  <c:v>0.21</c:v>
                </c:pt>
                <c:pt idx="4">
                  <c:v>0.21</c:v>
                </c:pt>
              </c:numCache>
            </c:numRef>
          </c:yVal>
          <c:smooth val="1"/>
        </c:ser>
        <c:ser>
          <c:idx val="6"/>
          <c:order val="6"/>
          <c:spPr>
            <a:solidFill>
              <a:srgbClr val="000000"/>
            </a:solidFill>
            <a:ln w="1260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'Family of Curves'!$N$35:$N$36</c:f>
              <c:numCache>
                <c:formatCode>0.00</c:formatCode>
                <c:ptCount val="2"/>
                <c:pt idx="0">
                  <c:v>1.55</c:v>
                </c:pt>
                <c:pt idx="1">
                  <c:v>1.55</c:v>
                </c:pt>
              </c:numCache>
            </c:numRef>
          </c:xVal>
          <c:yVal>
            <c:numRef>
              <c:f>'Family of Curves'!$O$35:$O$36</c:f>
              <c:numCache>
                <c:formatCode>0.00</c:formatCode>
                <c:ptCount val="2"/>
                <c:pt idx="0">
                  <c:v>0.14</c:v>
                </c:pt>
                <c:pt idx="1">
                  <c:v>0.24</c:v>
                </c:pt>
              </c:numCache>
            </c:numRef>
          </c:yVal>
          <c:smooth val="1"/>
        </c:ser>
        <c:ser>
          <c:idx val="7"/>
          <c:order val="7"/>
          <c:spPr>
            <a:solidFill>
              <a:srgbClr val="000000"/>
            </a:solidFill>
            <a:ln w="1260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'Family of Curves'!$N$37:$N$38</c:f>
              <c:numCache>
                <c:formatCode>0.00</c:formatCode>
                <c:ptCount val="2"/>
                <c:pt idx="0">
                  <c:v>1.5</c:v>
                </c:pt>
                <c:pt idx="1">
                  <c:v>1.6</c:v>
                </c:pt>
              </c:numCache>
            </c:numRef>
          </c:xVal>
          <c:yVal>
            <c:numRef>
              <c:f>'Family of Curves'!$O$37:$O$38</c:f>
              <c:numCache>
                <c:formatCode>0.00</c:formatCode>
                <c:ptCount val="2"/>
                <c:pt idx="0">
                  <c:v>0.19</c:v>
                </c:pt>
                <c:pt idx="1">
                  <c:v>0.19</c:v>
                </c:pt>
              </c:numCache>
            </c:numRef>
          </c:yVal>
          <c:smooth val="1"/>
        </c:ser>
        <c:ser>
          <c:idx val="8"/>
          <c:order val="8"/>
          <c:spPr>
            <a:solidFill>
              <a:srgbClr val="000000"/>
            </a:solidFill>
            <a:ln w="1260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'Family of Curves'!$Q$35:$Q$36</c:f>
              <c:numCache>
                <c:formatCode>0.00</c:formatCode>
                <c:ptCount val="2"/>
                <c:pt idx="0">
                  <c:v>0.637499999999999</c:v>
                </c:pt>
                <c:pt idx="1">
                  <c:v>0.637499999999999</c:v>
                </c:pt>
              </c:numCache>
            </c:numRef>
          </c:xVal>
          <c:yVal>
            <c:numRef>
              <c:f>'Family of Curves'!$R$35:$R$36</c:f>
              <c:numCache>
                <c:formatCode>0.00</c:formatCode>
                <c:ptCount val="2"/>
                <c:pt idx="0">
                  <c:v>0.16</c:v>
                </c:pt>
                <c:pt idx="1">
                  <c:v>0.26</c:v>
                </c:pt>
              </c:numCache>
            </c:numRef>
          </c:yVal>
          <c:smooth val="1"/>
        </c:ser>
        <c:ser>
          <c:idx val="9"/>
          <c:order val="9"/>
          <c:spPr>
            <a:solidFill>
              <a:srgbClr val="000000"/>
            </a:solidFill>
            <a:ln w="1260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'Family of Curves'!$Q$37:$Q$38</c:f>
              <c:numCache>
                <c:formatCode>0.00</c:formatCode>
                <c:ptCount val="2"/>
                <c:pt idx="0">
                  <c:v>0.587499999999999</c:v>
                </c:pt>
                <c:pt idx="1">
                  <c:v>0.687499999999999</c:v>
                </c:pt>
              </c:numCache>
            </c:numRef>
          </c:xVal>
          <c:yVal>
            <c:numRef>
              <c:f>'Family of Curves'!$R$37:$R$38</c:f>
              <c:numCache>
                <c:formatCode>0.00</c:formatCode>
                <c:ptCount val="2"/>
                <c:pt idx="0">
                  <c:v>0.21</c:v>
                </c:pt>
                <c:pt idx="1">
                  <c:v>0.21</c:v>
                </c:pt>
              </c:numCache>
            </c:numRef>
          </c:yVal>
          <c:smooth val="1"/>
        </c:ser>
        <c:axId val="93219742"/>
        <c:axId val="47652889"/>
      </c:scatterChart>
      <c:valAx>
        <c:axId val="93219742"/>
        <c:scaling>
          <c:orientation val="minMax"/>
          <c:max val="3"/>
          <c:min val="0"/>
        </c:scaling>
        <c:delete val="0"/>
        <c:axPos val="b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relative log exposure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  <a:ea typeface="Calibri"/>
              </a:defRPr>
            </a:pPr>
          </a:p>
        </c:txPr>
        <c:crossAx val="47652889"/>
        <c:crossesAt val="0"/>
        <c:crossBetween val="midCat"/>
        <c:majorUnit val="0.3"/>
        <c:minorUnit val="0.1"/>
      </c:valAx>
      <c:valAx>
        <c:axId val="47652889"/>
        <c:scaling>
          <c:orientation val="minMax"/>
          <c:max val="2.1"/>
          <c:min val="0"/>
        </c:scaling>
        <c:delete val="0"/>
        <c:axPos val="l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transmission density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3219742"/>
        <c:crossesAt val="0"/>
        <c:crossBetween val="midCat"/>
        <c:majorUnit val="0.3"/>
        <c:minorUnit val="0.1"/>
      </c:valAx>
      <c:spPr>
        <a:solidFill>
          <a:srgbClr val="ffffff"/>
        </a:solidFill>
        <a:ln w="25560">
          <a:noFill/>
        </a:ln>
      </c:spPr>
    </c:plotArea>
    <c:plotVisOnly val="1"/>
    <c:dispBlanksAs val="gap"/>
  </c:chart>
  <c:spPr>
    <a:solidFill>
      <a:srgbClr val="ffffff"/>
    </a:solidFill>
    <a:ln w="3240">
      <a:solidFill>
        <a:srgbClr val="3366ff"/>
      </a:solidFill>
      <a:round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67793193406854"/>
          <c:y val="0.0480169618358693"/>
          <c:w val="0.796988023242025"/>
          <c:h val="0.759790471439262"/>
        </c:manualLayout>
      </c:layout>
      <c:scatterChart>
        <c:scatterStyle val="lineMarker"/>
        <c:varyColors val="0"/>
        <c:ser>
          <c:idx val="0"/>
          <c:order val="0"/>
          <c:spPr>
            <a:solidFill>
              <a:srgbClr val="ff0000"/>
            </a:solidFill>
            <a:ln w="12600">
              <a:noFill/>
            </a:ln>
          </c:spPr>
          <c:marker>
            <c:symbol val="square"/>
            <c:size val="4"/>
            <c:spPr>
              <a:solidFill>
                <a:srgbClr val="ff000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Summary!$N$13:$N$17</c:f>
              <c:numCache>
                <c:formatCode>General</c:formatCode>
                <c:ptCount val="5"/>
                <c:pt idx="0">
                  <c:v>4</c:v>
                </c:pt>
                <c:pt idx="1">
                  <c:v>5.5</c:v>
                </c:pt>
                <c:pt idx="2">
                  <c:v>8</c:v>
                </c:pt>
                <c:pt idx="3">
                  <c:v>11</c:v>
                </c:pt>
                <c:pt idx="4">
                  <c:v>16</c:v>
                </c:pt>
              </c:numCache>
            </c:numRef>
          </c:xVal>
          <c:yVal>
            <c:numRef>
              <c:f>Summary!$O$13:$O$17</c:f>
              <c:numCache>
                <c:formatCode>0.00</c:formatCode>
                <c:ptCount val="5"/>
                <c:pt idx="0">
                  <c:v>0.35</c:v>
                </c:pt>
                <c:pt idx="1">
                  <c:v>0.422222222222222</c:v>
                </c:pt>
                <c:pt idx="2">
                  <c:v>0.519047619047619</c:v>
                </c:pt>
                <c:pt idx="3">
                  <c:v>0.631578947368421</c:v>
                </c:pt>
                <c:pt idx="4">
                  <c:v>0.958333333333333</c:v>
                </c:pt>
              </c:numCache>
            </c:numRef>
          </c:yVal>
          <c:smooth val="1"/>
        </c:ser>
        <c:ser>
          <c:idx val="1"/>
          <c:order val="1"/>
          <c:spPr>
            <a:solidFill>
              <a:srgbClr val="0000ff"/>
            </a:solidFill>
            <a:ln w="38160">
              <a:solidFill>
                <a:srgbClr val="0000ff"/>
              </a:solidFill>
              <a:round/>
            </a:ln>
          </c:spPr>
          <c:marker>
            <c:symbol val="square"/>
            <c:size val="7"/>
            <c:spPr>
              <a:solidFill>
                <a:srgbClr val="0000ff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Summary!$N$13:$N$17</c:f>
              <c:numCache>
                <c:formatCode>General</c:formatCode>
                <c:ptCount val="5"/>
                <c:pt idx="0">
                  <c:v>4</c:v>
                </c:pt>
                <c:pt idx="1">
                  <c:v>5.5</c:v>
                </c:pt>
                <c:pt idx="2">
                  <c:v>8</c:v>
                </c:pt>
                <c:pt idx="3">
                  <c:v>11</c:v>
                </c:pt>
                <c:pt idx="4">
                  <c:v>16</c:v>
                </c:pt>
              </c:numCache>
            </c:numRef>
          </c:xVal>
          <c:yVal>
            <c:numRef>
              <c:f>Summary!$P$13:$P$17</c:f>
              <c:numCache>
                <c:formatCode>0.00</c:formatCode>
                <c:ptCount val="5"/>
                <c:pt idx="0">
                  <c:v>0.35</c:v>
                </c:pt>
                <c:pt idx="1">
                  <c:v>0.422222222222222</c:v>
                </c:pt>
                <c:pt idx="2">
                  <c:v>0.519047619047619</c:v>
                </c:pt>
                <c:pt idx="3">
                  <c:v>0.631578947368421</c:v>
                </c:pt>
                <c:pt idx="4">
                  <c:v>0.958333333333333</c:v>
                </c:pt>
              </c:numCache>
            </c:numRef>
          </c:yVal>
          <c:smooth val="1"/>
        </c:ser>
        <c:axId val="56428222"/>
        <c:axId val="20924077"/>
      </c:scatterChart>
      <c:valAx>
        <c:axId val="56428222"/>
        <c:scaling>
          <c:orientation val="minMax"/>
          <c:min val="4"/>
        </c:scaling>
        <c:delete val="0"/>
        <c:axPos val="b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development time [min]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000000"/>
                </a:solidFill>
                <a:latin typeface="Calibri"/>
                <a:ea typeface="Calibri"/>
              </a:defRPr>
            </a:pPr>
          </a:p>
        </c:txPr>
        <c:crossAx val="20924077"/>
        <c:crossesAt val="0"/>
        <c:crossBetween val="midCat"/>
        <c:majorUnit val="1"/>
        <c:minorUnit val="1"/>
      </c:valAx>
      <c:valAx>
        <c:axId val="20924077"/>
        <c:scaling>
          <c:orientation val="minMax"/>
          <c:max val="1"/>
          <c:min val="0.4"/>
        </c:scaling>
        <c:delete val="0"/>
        <c:axPos val="l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average gradient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56428222"/>
        <c:crossesAt val="0"/>
        <c:crossBetween val="midCat"/>
        <c:majorUnit val="0.1"/>
        <c:minorUnit val="0.1"/>
      </c:valAx>
      <c:spPr>
        <a:solidFill>
          <a:srgbClr val="ffffff"/>
        </a:solidFill>
        <a:ln w="25560">
          <a:noFill/>
        </a:ln>
      </c:spPr>
    </c:plotArea>
    <c:plotVisOnly val="1"/>
    <c:dispBlanksAs val="gap"/>
  </c:chart>
  <c:spPr>
    <a:solidFill>
      <a:srgbClr val="ffffff"/>
    </a:solidFill>
    <a:ln w="3240">
      <a:solidFill>
        <a:srgbClr val="3366ff"/>
      </a:solidFill>
      <a:round/>
    </a:ln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64354322305229"/>
          <c:y val="0.0480169618358693"/>
          <c:w val="0.80042689434365"/>
          <c:h val="0.767772511848341"/>
        </c:manualLayout>
      </c:layout>
      <c:scatterChart>
        <c:scatterStyle val="lineMarker"/>
        <c:varyColors val="0"/>
        <c:ser>
          <c:idx val="0"/>
          <c:order val="0"/>
          <c:spPr>
            <a:solidFill>
              <a:srgbClr val="ff0000"/>
            </a:solidFill>
            <a:ln w="12600">
              <a:noFill/>
            </a:ln>
          </c:spPr>
          <c:marker>
            <c:symbol val="square"/>
            <c:size val="4"/>
            <c:spPr>
              <a:solidFill>
                <a:srgbClr val="ff000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Summary!$N$33:$N$37</c:f>
              <c:numCache>
                <c:formatCode>General</c:formatCode>
                <c:ptCount val="5"/>
                <c:pt idx="0">
                  <c:v>4</c:v>
                </c:pt>
                <c:pt idx="1">
                  <c:v>5.5</c:v>
                </c:pt>
                <c:pt idx="2">
                  <c:v>8</c:v>
                </c:pt>
                <c:pt idx="3">
                  <c:v>11</c:v>
                </c:pt>
                <c:pt idx="4">
                  <c:v>16</c:v>
                </c:pt>
              </c:numCache>
            </c:numRef>
          </c:xVal>
          <c:yVal>
            <c:numRef>
              <c:f>Summary!$O$33:$O$37</c:f>
              <c:numCache>
                <c:formatCode>0.00</c:formatCode>
                <c:ptCount val="5"/>
                <c:pt idx="0">
                  <c:v>-4.42857142857143</c:v>
                </c:pt>
                <c:pt idx="1">
                  <c:v>-2.47368421052632</c:v>
                </c:pt>
                <c:pt idx="2">
                  <c:v>-0.706422018348625</c:v>
                </c:pt>
                <c:pt idx="3">
                  <c:v>0.666666666666666</c:v>
                </c:pt>
                <c:pt idx="4">
                  <c:v>2.82608695652174</c:v>
                </c:pt>
              </c:numCache>
            </c:numRef>
          </c:yVal>
          <c:smooth val="1"/>
        </c:ser>
        <c:ser>
          <c:idx val="1"/>
          <c:order val="1"/>
          <c:spPr>
            <a:solidFill>
              <a:srgbClr val="0000ff"/>
            </a:solidFill>
            <a:ln w="38160">
              <a:solidFill>
                <a:srgbClr val="0000ff"/>
              </a:solidFill>
              <a:round/>
            </a:ln>
          </c:spPr>
          <c:marker>
            <c:symbol val="square"/>
            <c:size val="7"/>
            <c:spPr>
              <a:solidFill>
                <a:srgbClr val="0000ff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Summary!$N$33:$N$37</c:f>
              <c:numCache>
                <c:formatCode>General</c:formatCode>
                <c:ptCount val="5"/>
                <c:pt idx="0">
                  <c:v>4</c:v>
                </c:pt>
                <c:pt idx="1">
                  <c:v>5.5</c:v>
                </c:pt>
                <c:pt idx="2">
                  <c:v>8</c:v>
                </c:pt>
                <c:pt idx="3">
                  <c:v>11</c:v>
                </c:pt>
                <c:pt idx="4">
                  <c:v>16</c:v>
                </c:pt>
              </c:numCache>
            </c:numRef>
          </c:xVal>
          <c:yVal>
            <c:numRef>
              <c:f>Summary!$P$33:$P$37</c:f>
              <c:numCache>
                <c:formatCode>0.00</c:formatCode>
                <c:ptCount val="5"/>
                <c:pt idx="0">
                  <c:v>-4.42857142857143</c:v>
                </c:pt>
                <c:pt idx="1">
                  <c:v>-2.47368421052632</c:v>
                </c:pt>
                <c:pt idx="2">
                  <c:v>-0.706422018348625</c:v>
                </c:pt>
                <c:pt idx="3">
                  <c:v>0.666666666666666</c:v>
                </c:pt>
                <c:pt idx="4">
                  <c:v>2.82608695652174</c:v>
                </c:pt>
              </c:numCache>
            </c:numRef>
          </c:yVal>
          <c:smooth val="1"/>
        </c:ser>
        <c:axId val="7568995"/>
        <c:axId val="75298112"/>
      </c:scatterChart>
      <c:valAx>
        <c:axId val="7568995"/>
        <c:scaling>
          <c:orientation val="minMax"/>
          <c:max val="17"/>
          <c:min val="4"/>
        </c:scaling>
        <c:delete val="0"/>
        <c:axPos val="b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development time [min]</a:t>
                </a:r>
              </a:p>
            </c:rich>
          </c:tx>
          <c:layout>
            <c:manualLayout>
              <c:xMode val="edge"/>
              <c:yMode val="edge"/>
              <c:x val="0.385746472192577"/>
              <c:y val="0.902594163132951"/>
            </c:manualLayout>
          </c:layout>
          <c:overlay val="0"/>
          <c:spPr>
            <a:noFill/>
            <a:ln w="2556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000000"/>
                </a:solidFill>
                <a:latin typeface="Calibri"/>
                <a:ea typeface="Calibri"/>
              </a:defRPr>
            </a:pPr>
          </a:p>
        </c:txPr>
        <c:crossAx val="75298112"/>
        <c:crossesAt val="-3"/>
        <c:crossBetween val="midCat"/>
        <c:majorUnit val="1"/>
        <c:minorUnit val="1"/>
      </c:valAx>
      <c:valAx>
        <c:axId val="75298112"/>
        <c:scaling>
          <c:orientation val="minMax"/>
          <c:max val="3"/>
          <c:min val="-3"/>
        </c:scaling>
        <c:delete val="0"/>
        <c:axPos val="l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Zone System [N]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7568995"/>
        <c:crossesAt val="0"/>
        <c:crossBetween val="midCat"/>
        <c:majorUnit val="1"/>
        <c:minorUnit val="0.333333333333333"/>
      </c:valAx>
      <c:spPr>
        <a:solidFill>
          <a:srgbClr val="ffffff"/>
        </a:solidFill>
        <a:ln w="25560">
          <a:noFill/>
        </a:ln>
      </c:spPr>
    </c:plotArea>
    <c:plotVisOnly val="1"/>
    <c:dispBlanksAs val="gap"/>
  </c:chart>
  <c:spPr>
    <a:solidFill>
      <a:srgbClr val="ffffff"/>
    </a:solidFill>
    <a:ln w="3240">
      <a:solidFill>
        <a:srgbClr val="3366ff"/>
      </a:solidFill>
      <a:round/>
    </a:ln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85623078742019"/>
          <c:y val="0.0480169618358693"/>
          <c:w val="0.735398439347364"/>
          <c:h val="0.759790471439262"/>
        </c:manualLayout>
      </c:layout>
      <c:scatterChart>
        <c:scatterStyle val="lineMarker"/>
        <c:varyColors val="0"/>
        <c:ser>
          <c:idx val="0"/>
          <c:order val="0"/>
          <c:spPr>
            <a:solidFill>
              <a:srgbClr val="0000d4"/>
            </a:solidFill>
            <a:ln w="38160">
              <a:solidFill>
                <a:srgbClr val="0000d4"/>
              </a:solidFill>
              <a:round/>
            </a:ln>
          </c:spPr>
          <c:marker>
            <c:symbol val="square"/>
            <c:size val="4"/>
            <c:spPr>
              <a:solidFill>
                <a:srgbClr val="0000d4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'Family of Curves'!$J$45:$J$49</c:f>
              <c:numCache>
                <c:formatCode>0.00</c:formatCode>
                <c:ptCount val="5"/>
                <c:pt idx="0">
                  <c:v>1.55</c:v>
                </c:pt>
                <c:pt idx="1">
                  <c:v>1.15</c:v>
                </c:pt>
                <c:pt idx="2">
                  <c:v>0.819999999999999</c:v>
                </c:pt>
                <c:pt idx="3">
                  <c:v>0.699999999999999</c:v>
                </c:pt>
                <c:pt idx="4">
                  <c:v>0.637499999999999</c:v>
                </c:pt>
              </c:numCache>
            </c:numRef>
          </c:xVal>
          <c:yVal>
            <c:numRef>
              <c:f>Summary!$P$13:$P$17</c:f>
              <c:numCache>
                <c:formatCode>0.00</c:formatCode>
                <c:ptCount val="5"/>
                <c:pt idx="0">
                  <c:v>0.35</c:v>
                </c:pt>
                <c:pt idx="1">
                  <c:v>0.422222222222222</c:v>
                </c:pt>
                <c:pt idx="2">
                  <c:v>0.519047619047619</c:v>
                </c:pt>
                <c:pt idx="3">
                  <c:v>0.631578947368421</c:v>
                </c:pt>
                <c:pt idx="4">
                  <c:v>0.958333333333333</c:v>
                </c:pt>
              </c:numCache>
            </c:numRef>
          </c:yVal>
          <c:smooth val="1"/>
        </c:ser>
        <c:ser>
          <c:idx val="1"/>
          <c:order val="1"/>
          <c:spPr>
            <a:solidFill>
              <a:srgbClr val="000000"/>
            </a:solidFill>
            <a:ln w="3240">
              <a:solidFill>
                <a:srgbClr val="00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Summary!$O$26:$O$27</c:f>
              <c:numCache>
                <c:formatCode>0.00</c:formatCode>
                <c:ptCount val="2"/>
                <c:pt idx="0">
                  <c:v>0.487499999999999</c:v>
                </c:pt>
                <c:pt idx="1">
                  <c:v>1.7</c:v>
                </c:pt>
              </c:numCache>
            </c:numRef>
          </c:xVal>
          <c:yVal>
            <c:numRef>
              <c:f>Summary!$P$26:$P$27</c:f>
              <c:numCache>
                <c:formatCode>0.00</c:formatCode>
                <c:ptCount val="2"/>
                <c:pt idx="0">
                  <c:v>0.57143</c:v>
                </c:pt>
                <c:pt idx="1">
                  <c:v>0.57143</c:v>
                </c:pt>
              </c:numCache>
            </c:numRef>
          </c:yVal>
          <c:smooth val="1"/>
        </c:ser>
        <c:ser>
          <c:idx val="2"/>
          <c:order val="2"/>
          <c:spPr>
            <a:solidFill>
              <a:srgbClr val="dd2d32"/>
            </a:solidFill>
            <a:ln w="3240">
              <a:solidFill>
                <a:srgbClr val="dd2d32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Summary!$O$28:$O$29</c:f>
              <c:numCache>
                <c:formatCode>0.00</c:formatCode>
                <c:ptCount val="2"/>
                <c:pt idx="0">
                  <c:v>0.74</c:v>
                </c:pt>
                <c:pt idx="1">
                  <c:v>0.74</c:v>
                </c:pt>
              </c:numCache>
            </c:numRef>
          </c:xVal>
          <c:yVal>
            <c:numRef>
              <c:f>Summary!$P$28:$P$29</c:f>
              <c:numCache>
                <c:formatCode>0.00</c:formatCode>
                <c:ptCount val="2"/>
                <c:pt idx="0">
                  <c:v>0.958333333333333</c:v>
                </c:pt>
                <c:pt idx="1">
                  <c:v>0.3</c:v>
                </c:pt>
              </c:numCache>
            </c:numRef>
          </c:yVal>
          <c:smooth val="1"/>
        </c:ser>
        <c:axId val="47692681"/>
        <c:axId val="86498481"/>
      </c:scatterChart>
      <c:valAx>
        <c:axId val="47692681"/>
        <c:scaling>
          <c:orientation val="minMax"/>
          <c:min val="0.3"/>
        </c:scaling>
        <c:delete val="0"/>
        <c:axPos val="b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relative log exposure</a:t>
                </a:r>
              </a:p>
            </c:rich>
          </c:tx>
          <c:overlay val="0"/>
          <c:spPr>
            <a:noFill/>
            <a:ln w="25560">
              <a:noFill/>
            </a:ln>
          </c:spPr>
        </c:title>
        <c:numFmt formatCode="0.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000000"/>
                </a:solidFill>
                <a:latin typeface="Calibri"/>
                <a:ea typeface="Calibri"/>
              </a:defRPr>
            </a:pPr>
          </a:p>
        </c:txPr>
        <c:crossAx val="86498481"/>
        <c:crossesAt val="0"/>
        <c:crossBetween val="midCat"/>
        <c:majorUnit val="0.3"/>
        <c:minorUnit val="0.1"/>
      </c:valAx>
      <c:valAx>
        <c:axId val="86498481"/>
        <c:scaling>
          <c:orientation val="minMax"/>
          <c:max val="1"/>
          <c:min val="0.4"/>
        </c:scaling>
        <c:delete val="0"/>
        <c:axPos val="l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numFmt formatCode="0.0" sourceLinked="0"/>
        <c:majorTickMark val="out"/>
        <c:minorTickMark val="none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47692681"/>
        <c:crosses val="autoZero"/>
        <c:crossBetween val="midCat"/>
        <c:majorUnit val="0.1"/>
        <c:minorUnit val="0.1"/>
      </c:valAx>
      <c:spPr>
        <a:solidFill>
          <a:srgbClr val="ffffff"/>
        </a:solidFill>
        <a:ln w="25560">
          <a:noFill/>
        </a:ln>
      </c:spPr>
    </c:plotArea>
    <c:plotVisOnly val="1"/>
    <c:dispBlanksAs val="gap"/>
  </c:chart>
  <c:spPr>
    <a:solidFill>
      <a:srgbClr val="ffffff"/>
    </a:solidFill>
    <a:ln w="3240">
      <a:solidFill>
        <a:srgbClr val="3366ff"/>
      </a:solidFill>
      <a:round/>
    </a:ln>
  </c:sp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207141168124852"/>
          <c:y val="0.0480169618358693"/>
          <c:w val="0.707022936864507"/>
          <c:h val="0.767772511848341"/>
        </c:manualLayout>
      </c:layout>
      <c:scatterChart>
        <c:scatterStyle val="lineMarker"/>
        <c:varyColors val="0"/>
        <c:ser>
          <c:idx val="0"/>
          <c:order val="0"/>
          <c:spPr>
            <a:solidFill>
              <a:srgbClr val="0000d4"/>
            </a:solidFill>
            <a:ln w="38160">
              <a:solidFill>
                <a:srgbClr val="0000d4"/>
              </a:solidFill>
              <a:round/>
            </a:ln>
          </c:spPr>
          <c:marker>
            <c:symbol val="square"/>
            <c:size val="4"/>
            <c:spPr>
              <a:solidFill>
                <a:srgbClr val="0000d4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Summary!$P$45:$P$49</c:f>
              <c:numCache>
                <c:formatCode>0</c:formatCode>
                <c:ptCount val="5"/>
                <c:pt idx="0">
                  <c:v>9.91242636103988</c:v>
                </c:pt>
                <c:pt idx="1">
                  <c:v>24.898889279634</c:v>
                </c:pt>
                <c:pt idx="2">
                  <c:v>53.232881350571</c:v>
                </c:pt>
                <c:pt idx="3">
                  <c:v>70.174604553164</c:v>
                </c:pt>
                <c:pt idx="4">
                  <c:v>81.0363691207006</c:v>
                </c:pt>
              </c:numCache>
            </c:numRef>
          </c:xVal>
          <c:yVal>
            <c:numRef>
              <c:f>Summary!$P$33:$P$37</c:f>
              <c:numCache>
                <c:formatCode>0.00</c:formatCode>
                <c:ptCount val="5"/>
                <c:pt idx="0">
                  <c:v>-4.42857142857143</c:v>
                </c:pt>
                <c:pt idx="1">
                  <c:v>-2.47368421052632</c:v>
                </c:pt>
                <c:pt idx="2">
                  <c:v>-0.706422018348625</c:v>
                </c:pt>
                <c:pt idx="3">
                  <c:v>0.666666666666666</c:v>
                </c:pt>
                <c:pt idx="4">
                  <c:v>2.82608695652174</c:v>
                </c:pt>
              </c:numCache>
            </c:numRef>
          </c:yVal>
          <c:smooth val="1"/>
        </c:ser>
        <c:axId val="54072880"/>
        <c:axId val="92432630"/>
      </c:scatterChart>
      <c:valAx>
        <c:axId val="54072880"/>
        <c:scaling>
          <c:orientation val="minMax"/>
        </c:scaling>
        <c:delete val="0"/>
        <c:axPos val="b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effective film speed</a:t>
                </a:r>
              </a:p>
            </c:rich>
          </c:tx>
          <c:layout>
            <c:manualLayout>
              <c:xMode val="edge"/>
              <c:yMode val="edge"/>
              <c:x val="0.248049184204304"/>
              <c:y val="0.899975056123722"/>
            </c:manualLayout>
          </c:layout>
          <c:overlay val="0"/>
          <c:spPr>
            <a:noFill/>
            <a:ln w="25560">
              <a:noFill/>
            </a:ln>
          </c:spPr>
        </c:title>
        <c:numFmt formatCode="0" sourceLinked="0"/>
        <c:majorTickMark val="out"/>
        <c:minorTickMark val="out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000000"/>
                </a:solidFill>
                <a:latin typeface="Calibri"/>
                <a:ea typeface="Calibri"/>
              </a:defRPr>
            </a:pPr>
          </a:p>
        </c:txPr>
        <c:crossAx val="92432630"/>
        <c:crossesAt val="-3"/>
        <c:crossBetween val="midCat"/>
      </c:valAx>
      <c:valAx>
        <c:axId val="92432630"/>
        <c:scaling>
          <c:orientation val="minMax"/>
          <c:max val="3"/>
          <c:min val="-3"/>
        </c:scaling>
        <c:delete val="0"/>
        <c:axPos val="l"/>
        <c:majorGridlines>
          <c:spPr>
            <a:ln w="3240">
              <a:solidFill>
                <a:srgbClr val="d9d9d9"/>
              </a:solidFill>
              <a:round/>
            </a:ln>
          </c:spPr>
        </c:majorGridlines>
        <c:numFmt formatCode="0.0" sourceLinked="0"/>
        <c:majorTickMark val="out"/>
        <c:minorTickMark val="none"/>
        <c:tickLblPos val="nextTo"/>
        <c:spPr>
          <a:ln w="3240">
            <a:solidFill>
              <a:srgbClr val="808080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54072880"/>
        <c:crosses val="autoZero"/>
        <c:crossBetween val="midCat"/>
        <c:majorUnit val="1"/>
        <c:minorUnit val="0.333333333333333"/>
      </c:valAx>
      <c:spPr>
        <a:solidFill>
          <a:srgbClr val="ffffff"/>
        </a:solidFill>
        <a:ln w="25560">
          <a:noFill/>
        </a:ln>
      </c:spPr>
    </c:plotArea>
    <c:plotVisOnly val="1"/>
    <c:dispBlanksAs val="gap"/>
  </c:chart>
  <c:spPr>
    <a:solidFill>
      <a:srgbClr val="ffffff"/>
    </a:solidFill>
    <a:ln w="3240">
      <a:solidFill>
        <a:srgbClr val="3366ff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chart" Target="../charts/chart3.xml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chart" Target="../charts/chart4.xml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chart" Target="../charts/chart5.xml"/>
</Relationships>
</file>

<file path=xl/drawings/_rels/drawing6.xml.rels><?xml version="1.0" encoding="UTF-8"?>
<Relationships xmlns="http://schemas.openxmlformats.org/package/2006/relationships"><Relationship Id="rId1" Type="http://schemas.openxmlformats.org/officeDocument/2006/relationships/chart" Target="../charts/chart6.xml"/>
</Relationships>
</file>

<file path=xl/drawings/_rels/drawing7.xml.rels><?xml version="1.0" encoding="UTF-8"?>
<Relationships xmlns="http://schemas.openxmlformats.org/package/2006/relationships"><Relationship Id="rId1" Type="http://schemas.openxmlformats.org/officeDocument/2006/relationships/chart" Target="../charts/chart7.xml"/><Relationship Id="rId2" Type="http://schemas.openxmlformats.org/officeDocument/2006/relationships/chart" Target="../charts/chart8.xml"/><Relationship Id="rId3" Type="http://schemas.openxmlformats.org/officeDocument/2006/relationships/chart" Target="../charts/chart9.xml"/><Relationship Id="rId4" Type="http://schemas.openxmlformats.org/officeDocument/2006/relationships/chart" Target="../charts/chart10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15</xdr:row>
      <xdr:rowOff>0</xdr:rowOff>
    </xdr:from>
    <xdr:to>
      <xdr:col>12</xdr:col>
      <xdr:colOff>71640</xdr:colOff>
      <xdr:row>37</xdr:row>
      <xdr:rowOff>151560</xdr:rowOff>
    </xdr:to>
    <xdr:graphicFrame>
      <xdr:nvGraphicFramePr>
        <xdr:cNvPr id="0" name="Chart 1"/>
        <xdr:cNvGraphicFramePr/>
      </xdr:nvGraphicFramePr>
      <xdr:xfrm>
        <a:off x="0" y="2428920"/>
        <a:ext cx="4537080" cy="3713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15</xdr:row>
      <xdr:rowOff>0</xdr:rowOff>
    </xdr:from>
    <xdr:to>
      <xdr:col>12</xdr:col>
      <xdr:colOff>71640</xdr:colOff>
      <xdr:row>37</xdr:row>
      <xdr:rowOff>151560</xdr:rowOff>
    </xdr:to>
    <xdr:graphicFrame>
      <xdr:nvGraphicFramePr>
        <xdr:cNvPr id="1" name="Chart 1"/>
        <xdr:cNvGraphicFramePr/>
      </xdr:nvGraphicFramePr>
      <xdr:xfrm>
        <a:off x="0" y="2428920"/>
        <a:ext cx="4537080" cy="3713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15</xdr:row>
      <xdr:rowOff>0</xdr:rowOff>
    </xdr:from>
    <xdr:to>
      <xdr:col>12</xdr:col>
      <xdr:colOff>71640</xdr:colOff>
      <xdr:row>37</xdr:row>
      <xdr:rowOff>151560</xdr:rowOff>
    </xdr:to>
    <xdr:graphicFrame>
      <xdr:nvGraphicFramePr>
        <xdr:cNvPr id="2" name="Chart 1"/>
        <xdr:cNvGraphicFramePr/>
      </xdr:nvGraphicFramePr>
      <xdr:xfrm>
        <a:off x="0" y="2428920"/>
        <a:ext cx="4537080" cy="3713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15</xdr:row>
      <xdr:rowOff>0</xdr:rowOff>
    </xdr:from>
    <xdr:to>
      <xdr:col>12</xdr:col>
      <xdr:colOff>71640</xdr:colOff>
      <xdr:row>37</xdr:row>
      <xdr:rowOff>151560</xdr:rowOff>
    </xdr:to>
    <xdr:graphicFrame>
      <xdr:nvGraphicFramePr>
        <xdr:cNvPr id="3" name="Chart 1"/>
        <xdr:cNvGraphicFramePr/>
      </xdr:nvGraphicFramePr>
      <xdr:xfrm>
        <a:off x="0" y="2428920"/>
        <a:ext cx="4537080" cy="3713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15</xdr:row>
      <xdr:rowOff>0</xdr:rowOff>
    </xdr:from>
    <xdr:to>
      <xdr:col>12</xdr:col>
      <xdr:colOff>71640</xdr:colOff>
      <xdr:row>37</xdr:row>
      <xdr:rowOff>151560</xdr:rowOff>
    </xdr:to>
    <xdr:graphicFrame>
      <xdr:nvGraphicFramePr>
        <xdr:cNvPr id="4" name="Chart 1"/>
        <xdr:cNvGraphicFramePr/>
      </xdr:nvGraphicFramePr>
      <xdr:xfrm>
        <a:off x="0" y="2428920"/>
        <a:ext cx="4537080" cy="3713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15</xdr:row>
      <xdr:rowOff>0</xdr:rowOff>
    </xdr:from>
    <xdr:to>
      <xdr:col>12</xdr:col>
      <xdr:colOff>71640</xdr:colOff>
      <xdr:row>37</xdr:row>
      <xdr:rowOff>151560</xdr:rowOff>
    </xdr:to>
    <xdr:graphicFrame>
      <xdr:nvGraphicFramePr>
        <xdr:cNvPr id="5" name="Chart 1"/>
        <xdr:cNvGraphicFramePr/>
      </xdr:nvGraphicFramePr>
      <xdr:xfrm>
        <a:off x="0" y="2428920"/>
        <a:ext cx="4537080" cy="3713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12600</xdr:colOff>
      <xdr:row>11</xdr:row>
      <xdr:rowOff>12600</xdr:rowOff>
    </xdr:from>
    <xdr:to>
      <xdr:col>8</xdr:col>
      <xdr:colOff>71280</xdr:colOff>
      <xdr:row>28</xdr:row>
      <xdr:rowOff>146160</xdr:rowOff>
    </xdr:to>
    <xdr:graphicFrame>
      <xdr:nvGraphicFramePr>
        <xdr:cNvPr id="6" name="Chart 1"/>
        <xdr:cNvGraphicFramePr/>
      </xdr:nvGraphicFramePr>
      <xdr:xfrm>
        <a:off x="12600" y="1793880"/>
        <a:ext cx="3035520" cy="2886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12600</xdr:colOff>
      <xdr:row>31</xdr:row>
      <xdr:rowOff>12600</xdr:rowOff>
    </xdr:from>
    <xdr:to>
      <xdr:col>8</xdr:col>
      <xdr:colOff>71280</xdr:colOff>
      <xdr:row>48</xdr:row>
      <xdr:rowOff>146160</xdr:rowOff>
    </xdr:to>
    <xdr:graphicFrame>
      <xdr:nvGraphicFramePr>
        <xdr:cNvPr id="7" name="Chart 2"/>
        <xdr:cNvGraphicFramePr/>
      </xdr:nvGraphicFramePr>
      <xdr:xfrm>
        <a:off x="12600" y="5032440"/>
        <a:ext cx="3035520" cy="2886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8</xdr:col>
      <xdr:colOff>38160</xdr:colOff>
      <xdr:row>11</xdr:row>
      <xdr:rowOff>12600</xdr:rowOff>
    </xdr:from>
    <xdr:to>
      <xdr:col>12</xdr:col>
      <xdr:colOff>71640</xdr:colOff>
      <xdr:row>28</xdr:row>
      <xdr:rowOff>146160</xdr:rowOff>
    </xdr:to>
    <xdr:graphicFrame>
      <xdr:nvGraphicFramePr>
        <xdr:cNvPr id="8" name="Chart 3"/>
        <xdr:cNvGraphicFramePr/>
      </xdr:nvGraphicFramePr>
      <xdr:xfrm>
        <a:off x="3015000" y="1793880"/>
        <a:ext cx="1522080" cy="2886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8</xdr:col>
      <xdr:colOff>38160</xdr:colOff>
      <xdr:row>31</xdr:row>
      <xdr:rowOff>12600</xdr:rowOff>
    </xdr:from>
    <xdr:to>
      <xdr:col>12</xdr:col>
      <xdr:colOff>71640</xdr:colOff>
      <xdr:row>48</xdr:row>
      <xdr:rowOff>146160</xdr:rowOff>
    </xdr:to>
    <xdr:graphicFrame>
      <xdr:nvGraphicFramePr>
        <xdr:cNvPr id="9" name="Chart 4"/>
        <xdr:cNvGraphicFramePr/>
      </xdr:nvGraphicFramePr>
      <xdr:xfrm>
        <a:off x="3015000" y="5032440"/>
        <a:ext cx="1522080" cy="2886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2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6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comments" Target="../comments8.xml"/><Relationship Id="rId2" Type="http://schemas.openxmlformats.org/officeDocument/2006/relationships/drawing" Target="../drawings/drawing7.xml"/><Relationship Id="rId3" Type="http://schemas.openxmlformats.org/officeDocument/2006/relationships/vmlDrawing" Target="../drawings/vmlDrawing3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J1048576"/>
  <sheetViews>
    <sheetView showFormulas="false" showGridLines="true" showRowColHeaders="true" showZeros="true" rightToLeft="false" tabSelected="true" showOutlineSymbols="true" defaultGridColor="true" view="normal" topLeftCell="A1" colorId="64" zoomScale="125" zoomScaleNormal="125" zoomScalePageLayoutView="100" workbookViewId="0">
      <selection pane="topLeft" activeCell="A7" activeCellId="0" sqref="A7"/>
    </sheetView>
  </sheetViews>
  <sheetFormatPr defaultColWidth="5.14453125" defaultRowHeight="12.75" zeroHeight="false" outlineLevelRow="0" outlineLevelCol="0"/>
  <cols>
    <col collapsed="false" customWidth="false" hidden="false" outlineLevel="0" max="16384" min="1" style="1" width="5.14"/>
  </cols>
  <sheetData>
    <row r="1" customFormat="false" ht="12.7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V1" s="3" t="s">
        <v>1</v>
      </c>
      <c r="W1" s="4" t="n">
        <v>21</v>
      </c>
      <c r="X1" s="5" t="n">
        <v>0.15</v>
      </c>
    </row>
    <row r="2" customFormat="false" ht="12.7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W2" s="4" t="n">
        <v>31</v>
      </c>
      <c r="X2" s="5" t="n">
        <v>0.1</v>
      </c>
    </row>
    <row r="3" customFormat="false" ht="12.75" hidden="false" customHeight="true" outlineLevel="0" collapsed="false">
      <c r="A3" s="6" t="str">
        <f aca="false">CONCATENATE('Input Data'!G$43,",   ",'Input Data'!G$45,", ",'Input Data'!G$46," @",'Input Data'!G$47,",   ",'Input Data'!G$48)</f>
        <v>Kodak TMax-100,   Ilford ID-11, 1+1 @20°C,   rotation processing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customFormat="false" ht="12.75" hidden="false" customHeight="true" outlineLevel="0" collapsed="false">
      <c r="A4" s="7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customFormat="false" ht="12.75" hidden="false" customHeight="true" outlineLevel="0" collapsed="false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customFormat="false" ht="12.75" hidden="false" customHeight="true" outlineLevel="0" collapsed="false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8" customFormat="false" ht="12.75" hidden="false" customHeight="true" outlineLevel="0" collapsed="false">
      <c r="E8" s="8" t="s">
        <v>3</v>
      </c>
      <c r="F8" s="8"/>
      <c r="G8" s="9" t="s">
        <v>4</v>
      </c>
      <c r="H8" s="9"/>
      <c r="I8" s="9"/>
      <c r="J8" s="9"/>
      <c r="K8" s="9"/>
    </row>
    <row r="9" customFormat="false" ht="12.75" hidden="false" customHeight="true" outlineLevel="0" collapsed="false">
      <c r="C9" s="10"/>
      <c r="D9" s="11" t="s">
        <v>5</v>
      </c>
      <c r="E9" s="12" t="s">
        <v>6</v>
      </c>
      <c r="F9" s="13" t="s">
        <v>6</v>
      </c>
      <c r="G9" s="9" t="s">
        <v>7</v>
      </c>
      <c r="H9" s="9"/>
      <c r="I9" s="9"/>
      <c r="J9" s="9"/>
      <c r="K9" s="9"/>
      <c r="V9" s="14" t="n">
        <f aca="false">G$10</f>
        <v>4</v>
      </c>
      <c r="W9" s="14"/>
      <c r="X9" s="14"/>
      <c r="Y9" s="14" t="n">
        <f aca="false">H$10</f>
        <v>5.5</v>
      </c>
      <c r="Z9" s="14"/>
      <c r="AA9" s="14"/>
      <c r="AB9" s="14" t="n">
        <f aca="false">I$10</f>
        <v>8</v>
      </c>
      <c r="AC9" s="14"/>
      <c r="AD9" s="14"/>
      <c r="AE9" s="14" t="n">
        <f aca="false">J$10</f>
        <v>11</v>
      </c>
      <c r="AF9" s="14"/>
      <c r="AG9" s="14"/>
      <c r="AH9" s="14" t="n">
        <f aca="false">K$10</f>
        <v>16</v>
      </c>
      <c r="AI9" s="14"/>
      <c r="AJ9" s="14"/>
    </row>
    <row r="10" customFormat="false" ht="12.75" hidden="false" customHeight="true" outlineLevel="0" collapsed="false">
      <c r="C10" s="15" t="s">
        <v>8</v>
      </c>
      <c r="D10" s="15" t="s">
        <v>9</v>
      </c>
      <c r="E10" s="16" t="s">
        <v>9</v>
      </c>
      <c r="F10" s="17" t="s">
        <v>10</v>
      </c>
      <c r="G10" s="18" t="n">
        <v>4</v>
      </c>
      <c r="H10" s="18" t="n">
        <v>5.5</v>
      </c>
      <c r="I10" s="18" t="n">
        <v>8</v>
      </c>
      <c r="J10" s="18" t="n">
        <v>11</v>
      </c>
      <c r="K10" s="18" t="n">
        <v>16</v>
      </c>
      <c r="O10" s="19" t="n">
        <f aca="false">G$10</f>
        <v>4</v>
      </c>
      <c r="P10" s="19" t="n">
        <f aca="false">H$10</f>
        <v>5.5</v>
      </c>
      <c r="Q10" s="19" t="n">
        <f aca="false">I$10</f>
        <v>8</v>
      </c>
      <c r="R10" s="19" t="n">
        <f aca="false">J$10</f>
        <v>11</v>
      </c>
      <c r="S10" s="19" t="n">
        <f aca="false">K$10</f>
        <v>16</v>
      </c>
      <c r="V10" s="3" t="s">
        <v>11</v>
      </c>
      <c r="W10" s="20" t="s">
        <v>12</v>
      </c>
      <c r="X10" s="20" t="s">
        <v>13</v>
      </c>
      <c r="Y10" s="3" t="s">
        <v>11</v>
      </c>
      <c r="Z10" s="20" t="s">
        <v>12</v>
      </c>
      <c r="AA10" s="20" t="s">
        <v>13</v>
      </c>
      <c r="AB10" s="3" t="s">
        <v>11</v>
      </c>
      <c r="AC10" s="20" t="s">
        <v>12</v>
      </c>
      <c r="AD10" s="20" t="s">
        <v>13</v>
      </c>
      <c r="AE10" s="3" t="s">
        <v>11</v>
      </c>
      <c r="AF10" s="20" t="s">
        <v>12</v>
      </c>
      <c r="AG10" s="20" t="s">
        <v>13</v>
      </c>
      <c r="AH10" s="3" t="s">
        <v>11</v>
      </c>
      <c r="AI10" s="20" t="s">
        <v>12</v>
      </c>
      <c r="AJ10" s="20" t="s">
        <v>13</v>
      </c>
    </row>
    <row r="11" customFormat="false" ht="12.75" hidden="false" customHeight="true" outlineLevel="0" collapsed="false">
      <c r="C11" s="10" t="n">
        <v>1</v>
      </c>
      <c r="D11" s="21" t="n">
        <v>0</v>
      </c>
      <c r="E11" s="22" t="n">
        <f aca="false">D11</f>
        <v>0</v>
      </c>
      <c r="F11" s="23" t="n">
        <f aca="false">C$47-E11</f>
        <v>3</v>
      </c>
      <c r="G11" s="22" t="n">
        <v>0.69</v>
      </c>
      <c r="H11" s="22" t="n">
        <v>0.98</v>
      </c>
      <c r="I11" s="22" t="n">
        <v>1.33</v>
      </c>
      <c r="J11" s="22" t="n">
        <v>1.66</v>
      </c>
      <c r="K11" s="22" t="n">
        <v>2.23</v>
      </c>
      <c r="O11" s="5" t="n">
        <f aca="false">IF(G11&lt;($K$49+O$43),"",IF(G11&gt;($L$49+O$43),"",G11))</f>
        <v>0.69</v>
      </c>
      <c r="P11" s="5" t="n">
        <f aca="false">IF(H11&lt;($K$49+P$43),"",IF(H11&gt;($L$49+P$43),"",H11))</f>
        <v>0.98</v>
      </c>
      <c r="Q11" s="5" t="n">
        <f aca="false">IF(I11&lt;($K$49+Q$43),"",IF(I11&gt;($L$49+Q$43),"",I11))</f>
        <v>1.33</v>
      </c>
      <c r="R11" s="5" t="str">
        <f aca="false">IF(J11&lt;($K$49+R$43),"",IF(J11&gt;($L$49+R$43),"",J11))</f>
        <v/>
      </c>
      <c r="S11" s="5" t="str">
        <f aca="false">IF(K11&lt;($K$49+S$43),"",IF(K11&gt;($L$49+S$43),"",K11))</f>
        <v/>
      </c>
      <c r="V11" s="5" t="str">
        <f aca="false">IF(W11&lt;&gt;"",$F11,IF(X11&lt;&gt;"",$F11,""))</f>
        <v/>
      </c>
      <c r="W11" s="5"/>
      <c r="X11" s="5" t="str">
        <f aca="false">IF(W12&lt;&gt;"",$G11,"")</f>
        <v/>
      </c>
      <c r="Y11" s="5" t="str">
        <f aca="false">IF(Z11&lt;&gt;"",$F11,IF(AA11&lt;&gt;"",$F11,""))</f>
        <v/>
      </c>
      <c r="Z11" s="5"/>
      <c r="AA11" s="5" t="str">
        <f aca="false">IF(Z12&lt;&gt;"",$H11,"")</f>
        <v/>
      </c>
      <c r="AB11" s="5" t="str">
        <f aca="false">IF(AC11&lt;&gt;"",$F11,IF(AD11&lt;&gt;"",$F11,""))</f>
        <v/>
      </c>
      <c r="AC11" s="5"/>
      <c r="AD11" s="5" t="str">
        <f aca="false">IF(AC12&lt;&gt;"",$I11,"")</f>
        <v/>
      </c>
      <c r="AE11" s="5" t="str">
        <f aca="false">IF(AF11&lt;&gt;"",$F11,IF(AG11&lt;&gt;"",$F11,""))</f>
        <v/>
      </c>
      <c r="AF11" s="5"/>
      <c r="AG11" s="5" t="str">
        <f aca="false">IF(AF12&lt;&gt;"",$J11,"")</f>
        <v/>
      </c>
      <c r="AH11" s="5" t="str">
        <f aca="false">IF(AI11&lt;&gt;"",$F11,IF(AJ11&lt;&gt;"",$F11,""))</f>
        <v/>
      </c>
      <c r="AI11" s="5"/>
      <c r="AJ11" s="5" t="str">
        <f aca="false">IF(AI12&lt;&gt;"",$K11,"")</f>
        <v/>
      </c>
    </row>
    <row r="12" customFormat="false" ht="12.75" hidden="false" customHeight="true" outlineLevel="0" collapsed="false">
      <c r="C12" s="10" t="n">
        <f aca="false">C11+1</f>
        <v>2</v>
      </c>
      <c r="D12" s="21" t="n">
        <f aca="false">D11+$C$49</f>
        <v>0.1</v>
      </c>
      <c r="E12" s="22" t="n">
        <f aca="false">D12</f>
        <v>0.1</v>
      </c>
      <c r="F12" s="23" t="n">
        <f aca="false">C$47-E12</f>
        <v>2.9</v>
      </c>
      <c r="G12" s="22" t="n">
        <v>0.63</v>
      </c>
      <c r="H12" s="22" t="n">
        <v>0.94</v>
      </c>
      <c r="I12" s="22" t="n">
        <v>1.27</v>
      </c>
      <c r="J12" s="22" t="n">
        <v>1.57</v>
      </c>
      <c r="K12" s="22" t="n">
        <v>2.14</v>
      </c>
      <c r="O12" s="5" t="n">
        <f aca="false">IF(G12&lt;($K$49+O$43),"",IF(G12&gt;($L$49+O$43),"",G12))</f>
        <v>0.63</v>
      </c>
      <c r="P12" s="5" t="n">
        <f aca="false">IF(H12&lt;($K$49+P$43),"",IF(H12&gt;($L$49+P$43),"",H12))</f>
        <v>0.94</v>
      </c>
      <c r="Q12" s="5" t="n">
        <f aca="false">IF(I12&lt;($K$49+Q$43),"",IF(I12&gt;($L$49+Q$43),"",I12))</f>
        <v>1.27</v>
      </c>
      <c r="R12" s="5" t="str">
        <f aca="false">IF(J12&lt;($K$49+R$43),"",IF(J12&gt;($L$49+R$43),"",J12))</f>
        <v/>
      </c>
      <c r="S12" s="5" t="str">
        <f aca="false">IF(K12&lt;($K$49+S$43),"",IF(K12&gt;($L$49+S$43),"",K12))</f>
        <v/>
      </c>
      <c r="V12" s="5" t="str">
        <f aca="false">IF(W12&lt;&gt;"",$F12,IF(X12&lt;&gt;"",$F12,""))</f>
        <v/>
      </c>
      <c r="W12" s="5" t="str">
        <f aca="false">IF($G12&lt;$K$49+$O$43,IF($G11&gt;=$K$49+$O$43,$G12,""),"")</f>
        <v/>
      </c>
      <c r="X12" s="5" t="str">
        <f aca="false">IF(W13&lt;&gt;"",$G12,"")</f>
        <v/>
      </c>
      <c r="Y12" s="5" t="str">
        <f aca="false">IF(Z12&lt;&gt;"",$F12,IF(AA12&lt;&gt;"",$F12,""))</f>
        <v/>
      </c>
      <c r="Z12" s="5" t="str">
        <f aca="false">IF($H12&lt;$K$49+$P$43,IF($H11&gt;=$K$49+$P$43,$H12,""),"")</f>
        <v/>
      </c>
      <c r="AA12" s="5" t="str">
        <f aca="false">IF(Z13&lt;&gt;"",$H12,"")</f>
        <v/>
      </c>
      <c r="AB12" s="5" t="str">
        <f aca="false">IF(AC12&lt;&gt;"",$F12,IF(AD12&lt;&gt;"",$F12,""))</f>
        <v/>
      </c>
      <c r="AC12" s="5" t="str">
        <f aca="false">IF($I12&lt;$K$49+$Q$43,IF($I11&gt;=$K$49+$Q$43,$I12,""),"")</f>
        <v/>
      </c>
      <c r="AD12" s="5" t="str">
        <f aca="false">IF(AC13&lt;&gt;"",$I12,"")</f>
        <v/>
      </c>
      <c r="AE12" s="5" t="str">
        <f aca="false">IF(AF12&lt;&gt;"",$F12,IF(AG12&lt;&gt;"",$F12,""))</f>
        <v/>
      </c>
      <c r="AF12" s="5" t="str">
        <f aca="false">IF($J12&lt;$K$49+$R$43,IF($J11&gt;=$K$49+$R$43,$J12,""),"")</f>
        <v/>
      </c>
      <c r="AG12" s="5" t="str">
        <f aca="false">IF(AF13&lt;&gt;"",$J12,"")</f>
        <v/>
      </c>
      <c r="AH12" s="5" t="str">
        <f aca="false">IF(AI12&lt;&gt;"",$F12,IF(AJ12&lt;&gt;"",$F12,""))</f>
        <v/>
      </c>
      <c r="AI12" s="5" t="str">
        <f aca="false">IF($K12&lt;$K$49+$S$43,IF($K11&gt;=$K$49+$S$43,$K12,""),"")</f>
        <v/>
      </c>
      <c r="AJ12" s="5" t="str">
        <f aca="false">IF(AI13&lt;&gt;"",$K12,"")</f>
        <v/>
      </c>
    </row>
    <row r="13" customFormat="false" ht="12.75" hidden="false" customHeight="true" outlineLevel="0" collapsed="false">
      <c r="C13" s="10" t="n">
        <f aca="false">C12+1</f>
        <v>3</v>
      </c>
      <c r="D13" s="21" t="n">
        <f aca="false">D12+$C$49</f>
        <v>0.2</v>
      </c>
      <c r="E13" s="22" t="n">
        <f aca="false">D13</f>
        <v>0.2</v>
      </c>
      <c r="F13" s="23" t="n">
        <f aca="false">C$47-E13</f>
        <v>2.8</v>
      </c>
      <c r="G13" s="22" t="n">
        <v>0.6</v>
      </c>
      <c r="H13" s="22" t="n">
        <v>0.91</v>
      </c>
      <c r="I13" s="22" t="n">
        <v>1.22</v>
      </c>
      <c r="J13" s="22" t="n">
        <v>1.52</v>
      </c>
      <c r="K13" s="22" t="n">
        <v>2.06</v>
      </c>
      <c r="O13" s="5" t="n">
        <f aca="false">IF(G13&lt;($K$49+O$43),"",IF(G13&gt;($L$49+O$43),"",G13))</f>
        <v>0.6</v>
      </c>
      <c r="P13" s="5" t="n">
        <f aca="false">IF(H13&lt;($K$49+P$43),"",IF(H13&gt;($L$49+P$43),"",H13))</f>
        <v>0.91</v>
      </c>
      <c r="Q13" s="5" t="n">
        <f aca="false">IF(I13&lt;($K$49+Q$43),"",IF(I13&gt;($L$49+Q$43),"",I13))</f>
        <v>1.22</v>
      </c>
      <c r="R13" s="5" t="str">
        <f aca="false">IF(J13&lt;($K$49+R$43),"",IF(J13&gt;($L$49+R$43),"",J13))</f>
        <v/>
      </c>
      <c r="S13" s="5" t="str">
        <f aca="false">IF(K13&lt;($K$49+S$43),"",IF(K13&gt;($L$49+S$43),"",K13))</f>
        <v/>
      </c>
      <c r="V13" s="5" t="str">
        <f aca="false">IF(W13&lt;&gt;"",$F13,IF(X13&lt;&gt;"",$F13,""))</f>
        <v/>
      </c>
      <c r="W13" s="5" t="str">
        <f aca="false">IF($G13&lt;$K$49+$O$43,IF($G12&gt;=$K$49+$O$43,$G13,""),"")</f>
        <v/>
      </c>
      <c r="X13" s="5" t="str">
        <f aca="false">IF(W14&lt;&gt;"",$G13,"")</f>
        <v/>
      </c>
      <c r="Y13" s="5" t="str">
        <f aca="false">IF(Z13&lt;&gt;"",$F13,IF(AA13&lt;&gt;"",$F13,""))</f>
        <v/>
      </c>
      <c r="Z13" s="5" t="str">
        <f aca="false">IF($H13&lt;$K$49+$P$43,IF($H12&gt;=$K$49+$P$43,$H13,""),"")</f>
        <v/>
      </c>
      <c r="AA13" s="5" t="str">
        <f aca="false">IF(Z14&lt;&gt;"",$H13,"")</f>
        <v/>
      </c>
      <c r="AB13" s="5" t="str">
        <f aca="false">IF(AC13&lt;&gt;"",$F13,IF(AD13&lt;&gt;"",$F13,""))</f>
        <v/>
      </c>
      <c r="AC13" s="5" t="str">
        <f aca="false">IF($I13&lt;$K$49+$Q$43,IF($I12&gt;=$K$49+$Q$43,$I13,""),"")</f>
        <v/>
      </c>
      <c r="AD13" s="5" t="str">
        <f aca="false">IF(AC14&lt;&gt;"",$I13,"")</f>
        <v/>
      </c>
      <c r="AE13" s="5" t="str">
        <f aca="false">IF(AF13&lt;&gt;"",$F13,IF(AG13&lt;&gt;"",$F13,""))</f>
        <v/>
      </c>
      <c r="AF13" s="5" t="str">
        <f aca="false">IF($J13&lt;$K$49+$R$43,IF($J12&gt;=$K$49+$R$43,$J13,""),"")</f>
        <v/>
      </c>
      <c r="AG13" s="5" t="str">
        <f aca="false">IF(AF14&lt;&gt;"",$J13,"")</f>
        <v/>
      </c>
      <c r="AH13" s="5" t="str">
        <f aca="false">IF(AI13&lt;&gt;"",$F13,IF(AJ13&lt;&gt;"",$F13,""))</f>
        <v/>
      </c>
      <c r="AI13" s="5" t="str">
        <f aca="false">IF($K13&lt;$K$49+$S$43,IF($K12&gt;=$K$49+$S$43,$K13,""),"")</f>
        <v/>
      </c>
      <c r="AJ13" s="5" t="str">
        <f aca="false">IF(AI14&lt;&gt;"",$K13,"")</f>
        <v/>
      </c>
    </row>
    <row r="14" customFormat="false" ht="12.75" hidden="false" customHeight="true" outlineLevel="0" collapsed="false">
      <c r="C14" s="10" t="n">
        <f aca="false">C13+1</f>
        <v>4</v>
      </c>
      <c r="D14" s="21" t="n">
        <f aca="false">D13+$C$49</f>
        <v>0.3</v>
      </c>
      <c r="E14" s="22" t="n">
        <f aca="false">D14</f>
        <v>0.3</v>
      </c>
      <c r="F14" s="23" t="n">
        <f aca="false">C$47-E14</f>
        <v>2.7</v>
      </c>
      <c r="G14" s="22" t="n">
        <v>0.58</v>
      </c>
      <c r="H14" s="22" t="n">
        <v>0.87</v>
      </c>
      <c r="I14" s="22" t="n">
        <v>1.17</v>
      </c>
      <c r="J14" s="22" t="n">
        <v>1.46</v>
      </c>
      <c r="K14" s="22" t="n">
        <v>1.99</v>
      </c>
      <c r="O14" s="5" t="n">
        <f aca="false">IF(G14&lt;($K$49+O$43),"",IF(G14&gt;($L$49+O$43),"",G14))</f>
        <v>0.58</v>
      </c>
      <c r="P14" s="5" t="n">
        <f aca="false">IF(H14&lt;($K$49+P$43),"",IF(H14&gt;($L$49+P$43),"",H14))</f>
        <v>0.87</v>
      </c>
      <c r="Q14" s="5" t="n">
        <f aca="false">IF(I14&lt;($K$49+Q$43),"",IF(I14&gt;($L$49+Q$43),"",I14))</f>
        <v>1.17</v>
      </c>
      <c r="R14" s="5" t="str">
        <f aca="false">IF(J14&lt;($K$49+R$43),"",IF(J14&gt;($L$49+R$43),"",J14))</f>
        <v/>
      </c>
      <c r="S14" s="5" t="str">
        <f aca="false">IF(K14&lt;($K$49+S$43),"",IF(K14&gt;($L$49+S$43),"",K14))</f>
        <v/>
      </c>
      <c r="V14" s="5" t="str">
        <f aca="false">IF(W14&lt;&gt;"",$F14,IF(X14&lt;&gt;"",$F14,""))</f>
        <v/>
      </c>
      <c r="W14" s="5" t="str">
        <f aca="false">IF($G14&lt;$K$49+$O$43,IF($G13&gt;=$K$49+$O$43,$G14,""),"")</f>
        <v/>
      </c>
      <c r="X14" s="5" t="str">
        <f aca="false">IF(W15&lt;&gt;"",$G14,"")</f>
        <v/>
      </c>
      <c r="Y14" s="5" t="str">
        <f aca="false">IF(Z14&lt;&gt;"",$F14,IF(AA14&lt;&gt;"",$F14,""))</f>
        <v/>
      </c>
      <c r="Z14" s="5" t="str">
        <f aca="false">IF($H14&lt;$K$49+$P$43,IF($H13&gt;=$K$49+$P$43,$H14,""),"")</f>
        <v/>
      </c>
      <c r="AA14" s="5" t="str">
        <f aca="false">IF(Z15&lt;&gt;"",$H14,"")</f>
        <v/>
      </c>
      <c r="AB14" s="5" t="str">
        <f aca="false">IF(AC14&lt;&gt;"",$F14,IF(AD14&lt;&gt;"",$F14,""))</f>
        <v/>
      </c>
      <c r="AC14" s="5" t="str">
        <f aca="false">IF($I14&lt;$K$49+$Q$43,IF($I13&gt;=$K$49+$Q$43,$I14,""),"")</f>
        <v/>
      </c>
      <c r="AD14" s="5" t="str">
        <f aca="false">IF(AC15&lt;&gt;"",$I14,"")</f>
        <v/>
      </c>
      <c r="AE14" s="5" t="str">
        <f aca="false">IF(AF14&lt;&gt;"",$F14,IF(AG14&lt;&gt;"",$F14,""))</f>
        <v/>
      </c>
      <c r="AF14" s="5" t="str">
        <f aca="false">IF($J14&lt;$K$49+$R$43,IF($J13&gt;=$K$49+$R$43,$J14,""),"")</f>
        <v/>
      </c>
      <c r="AG14" s="5" t="str">
        <f aca="false">IF(AF15&lt;&gt;"",$J14,"")</f>
        <v/>
      </c>
      <c r="AH14" s="5" t="str">
        <f aca="false">IF(AI14&lt;&gt;"",$F14,IF(AJ14&lt;&gt;"",$F14,""))</f>
        <v/>
      </c>
      <c r="AI14" s="5" t="str">
        <f aca="false">IF($K14&lt;$K$49+$S$43,IF($K13&gt;=$K$49+$S$43,$K14,""),"")</f>
        <v/>
      </c>
      <c r="AJ14" s="5" t="str">
        <f aca="false">IF(AI15&lt;&gt;"",$K14,"")</f>
        <v/>
      </c>
    </row>
    <row r="15" customFormat="false" ht="12.75" hidden="false" customHeight="true" outlineLevel="0" collapsed="false">
      <c r="C15" s="10" t="n">
        <f aca="false">C14+1</f>
        <v>5</v>
      </c>
      <c r="D15" s="21" t="n">
        <f aca="false">D14+$C$49</f>
        <v>0.4</v>
      </c>
      <c r="E15" s="22" t="n">
        <f aca="false">D15</f>
        <v>0.4</v>
      </c>
      <c r="F15" s="23" t="n">
        <f aca="false">C$47-E15</f>
        <v>2.6</v>
      </c>
      <c r="G15" s="22" t="n">
        <v>0.54</v>
      </c>
      <c r="H15" s="22" t="n">
        <v>0.83</v>
      </c>
      <c r="I15" s="22" t="n">
        <v>1.13</v>
      </c>
      <c r="J15" s="22" t="n">
        <v>1.41</v>
      </c>
      <c r="K15" s="22" t="n">
        <v>1.92</v>
      </c>
      <c r="O15" s="5" t="n">
        <f aca="false">IF(G15&lt;($K$49+O$43),"",IF(G15&gt;($L$49+O$43),"",G15))</f>
        <v>0.54</v>
      </c>
      <c r="P15" s="5" t="n">
        <f aca="false">IF(H15&lt;($K$49+P$43),"",IF(H15&gt;($L$49+P$43),"",H15))</f>
        <v>0.83</v>
      </c>
      <c r="Q15" s="5" t="n">
        <f aca="false">IF(I15&lt;($K$49+Q$43),"",IF(I15&gt;($L$49+Q$43),"",I15))</f>
        <v>1.13</v>
      </c>
      <c r="R15" s="5" t="n">
        <f aca="false">IF(J15&lt;($K$49+R$43),"",IF(J15&gt;($L$49+R$43),"",J15))</f>
        <v>1.41</v>
      </c>
      <c r="S15" s="5" t="str">
        <f aca="false">IF(K15&lt;($K$49+S$43),"",IF(K15&gt;($L$49+S$43),"",K15))</f>
        <v/>
      </c>
      <c r="V15" s="5" t="str">
        <f aca="false">IF(W15&lt;&gt;"",$F15,IF(X15&lt;&gt;"",$F15,""))</f>
        <v/>
      </c>
      <c r="W15" s="5" t="str">
        <f aca="false">IF($G15&lt;$K$49+$O$43,IF($G14&gt;=$K$49+$O$43,$G15,""),"")</f>
        <v/>
      </c>
      <c r="X15" s="5" t="str">
        <f aca="false">IF(W16&lt;&gt;"",$G15,"")</f>
        <v/>
      </c>
      <c r="Y15" s="5" t="str">
        <f aca="false">IF(Z15&lt;&gt;"",$F15,IF(AA15&lt;&gt;"",$F15,""))</f>
        <v/>
      </c>
      <c r="Z15" s="5" t="str">
        <f aca="false">IF($H15&lt;$K$49+$P$43,IF($H14&gt;=$K$49+$P$43,$H15,""),"")</f>
        <v/>
      </c>
      <c r="AA15" s="5" t="str">
        <f aca="false">IF(Z16&lt;&gt;"",$H15,"")</f>
        <v/>
      </c>
      <c r="AB15" s="5" t="str">
        <f aca="false">IF(AC15&lt;&gt;"",$F15,IF(AD15&lt;&gt;"",$F15,""))</f>
        <v/>
      </c>
      <c r="AC15" s="5" t="str">
        <f aca="false">IF($I15&lt;$K$49+$Q$43,IF($I14&gt;=$K$49+$Q$43,$I15,""),"")</f>
        <v/>
      </c>
      <c r="AD15" s="5" t="str">
        <f aca="false">IF(AC16&lt;&gt;"",$I15,"")</f>
        <v/>
      </c>
      <c r="AE15" s="5" t="str">
        <f aca="false">IF(AF15&lt;&gt;"",$F15,IF(AG15&lt;&gt;"",$F15,""))</f>
        <v/>
      </c>
      <c r="AF15" s="5" t="str">
        <f aca="false">IF($J15&lt;$K$49+$R$43,IF($J14&gt;=$K$49+$R$43,$J15,""),"")</f>
        <v/>
      </c>
      <c r="AG15" s="5" t="str">
        <f aca="false">IF(AF16&lt;&gt;"",$J15,"")</f>
        <v/>
      </c>
      <c r="AH15" s="5" t="str">
        <f aca="false">IF(AI15&lt;&gt;"",$F15,IF(AJ15&lt;&gt;"",$F15,""))</f>
        <v/>
      </c>
      <c r="AI15" s="5" t="str">
        <f aca="false">IF($K15&lt;$K$49+$S$43,IF($K14&gt;=$K$49+$S$43,$K15,""),"")</f>
        <v/>
      </c>
      <c r="AJ15" s="5" t="str">
        <f aca="false">IF(AI16&lt;&gt;"",$K15,"")</f>
        <v/>
      </c>
    </row>
    <row r="16" customFormat="false" ht="12.75" hidden="false" customHeight="true" outlineLevel="0" collapsed="false">
      <c r="C16" s="10" t="n">
        <f aca="false">C15+1</f>
        <v>6</v>
      </c>
      <c r="D16" s="21" t="n">
        <f aca="false">D15+$C$49</f>
        <v>0.5</v>
      </c>
      <c r="E16" s="22" t="n">
        <f aca="false">D16</f>
        <v>0.5</v>
      </c>
      <c r="F16" s="23" t="n">
        <f aca="false">C$47-E16</f>
        <v>2.5</v>
      </c>
      <c r="G16" s="22" t="n">
        <v>0.49</v>
      </c>
      <c r="H16" s="22" t="n">
        <v>0.79</v>
      </c>
      <c r="I16" s="22" t="n">
        <v>1.08</v>
      </c>
      <c r="J16" s="22" t="n">
        <v>1.37</v>
      </c>
      <c r="K16" s="22" t="n">
        <v>1.84</v>
      </c>
      <c r="O16" s="5" t="n">
        <f aca="false">IF(G16&lt;($K$49+O$43),"",IF(G16&gt;($L$49+O$43),"",G16))</f>
        <v>0.49</v>
      </c>
      <c r="P16" s="5" t="n">
        <f aca="false">IF(H16&lt;($K$49+P$43),"",IF(H16&gt;($L$49+P$43),"",H16))</f>
        <v>0.79</v>
      </c>
      <c r="Q16" s="5" t="n">
        <f aca="false">IF(I16&lt;($K$49+Q$43),"",IF(I16&gt;($L$49+Q$43),"",I16))</f>
        <v>1.08</v>
      </c>
      <c r="R16" s="5" t="n">
        <f aca="false">IF(J16&lt;($K$49+R$43),"",IF(J16&gt;($L$49+R$43),"",J16))</f>
        <v>1.37</v>
      </c>
      <c r="S16" s="5" t="str">
        <f aca="false">IF(K16&lt;($K$49+S$43),"",IF(K16&gt;($L$49+S$43),"",K16))</f>
        <v/>
      </c>
      <c r="V16" s="5" t="str">
        <f aca="false">IF(W16&lt;&gt;"",$F16,IF(X16&lt;&gt;"",$F16,""))</f>
        <v/>
      </c>
      <c r="W16" s="5" t="str">
        <f aca="false">IF($G16&lt;$K$49+$O$43,IF($G15&gt;=$K$49+$O$43,$G16,""),"")</f>
        <v/>
      </c>
      <c r="X16" s="5" t="str">
        <f aca="false">IF(W17&lt;&gt;"",$G16,"")</f>
        <v/>
      </c>
      <c r="Y16" s="5" t="str">
        <f aca="false">IF(Z16&lt;&gt;"",$F16,IF(AA16&lt;&gt;"",$F16,""))</f>
        <v/>
      </c>
      <c r="Z16" s="5" t="str">
        <f aca="false">IF($H16&lt;$K$49+$P$43,IF($H15&gt;=$K$49+$P$43,$H16,""),"")</f>
        <v/>
      </c>
      <c r="AA16" s="5" t="str">
        <f aca="false">IF(Z17&lt;&gt;"",$H16,"")</f>
        <v/>
      </c>
      <c r="AB16" s="5" t="str">
        <f aca="false">IF(AC16&lt;&gt;"",$F16,IF(AD16&lt;&gt;"",$F16,""))</f>
        <v/>
      </c>
      <c r="AC16" s="5" t="str">
        <f aca="false">IF($I16&lt;$K$49+$Q$43,IF($I15&gt;=$K$49+$Q$43,$I16,""),"")</f>
        <v/>
      </c>
      <c r="AD16" s="5" t="str">
        <f aca="false">IF(AC17&lt;&gt;"",$I16,"")</f>
        <v/>
      </c>
      <c r="AE16" s="5" t="str">
        <f aca="false">IF(AF16&lt;&gt;"",$F16,IF(AG16&lt;&gt;"",$F16,""))</f>
        <v/>
      </c>
      <c r="AF16" s="5" t="str">
        <f aca="false">IF($J16&lt;$K$49+$R$43,IF($J15&gt;=$K$49+$R$43,$J16,""),"")</f>
        <v/>
      </c>
      <c r="AG16" s="5" t="str">
        <f aca="false">IF(AF17&lt;&gt;"",$J16,"")</f>
        <v/>
      </c>
      <c r="AH16" s="5" t="str">
        <f aca="false">IF(AI16&lt;&gt;"",$F16,IF(AJ16&lt;&gt;"",$F16,""))</f>
        <v/>
      </c>
      <c r="AI16" s="5" t="str">
        <f aca="false">IF($K16&lt;$K$49+$S$43,IF($K15&gt;=$K$49+$S$43,$K16,""),"")</f>
        <v/>
      </c>
      <c r="AJ16" s="5" t="str">
        <f aca="false">IF(AI17&lt;&gt;"",$K16,"")</f>
        <v/>
      </c>
    </row>
    <row r="17" customFormat="false" ht="12.75" hidden="false" customHeight="true" outlineLevel="0" collapsed="false">
      <c r="C17" s="10" t="n">
        <f aca="false">C16+1</f>
        <v>7</v>
      </c>
      <c r="D17" s="21" t="n">
        <f aca="false">D16+$C$49</f>
        <v>0.6</v>
      </c>
      <c r="E17" s="22" t="n">
        <f aca="false">D17</f>
        <v>0.6</v>
      </c>
      <c r="F17" s="23" t="n">
        <f aca="false">C$47-E17</f>
        <v>2.4</v>
      </c>
      <c r="G17" s="22" t="n">
        <v>0.45</v>
      </c>
      <c r="H17" s="22" t="n">
        <v>0.74</v>
      </c>
      <c r="I17" s="22" t="n">
        <v>1.04</v>
      </c>
      <c r="J17" s="22" t="n">
        <v>1.32</v>
      </c>
      <c r="K17" s="22" t="n">
        <v>1.78</v>
      </c>
      <c r="O17" s="5" t="n">
        <f aca="false">IF(G17&lt;($K$49+O$43),"",IF(G17&gt;($L$49+O$43),"",G17))</f>
        <v>0.45</v>
      </c>
      <c r="P17" s="5" t="n">
        <f aca="false">IF(H17&lt;($K$49+P$43),"",IF(H17&gt;($L$49+P$43),"",H17))</f>
        <v>0.74</v>
      </c>
      <c r="Q17" s="5" t="n">
        <f aca="false">IF(I17&lt;($K$49+Q$43),"",IF(I17&gt;($L$49+Q$43),"",I17))</f>
        <v>1.04</v>
      </c>
      <c r="R17" s="5" t="n">
        <f aca="false">IF(J17&lt;($K$49+R$43),"",IF(J17&gt;($L$49+R$43),"",J17))</f>
        <v>1.32</v>
      </c>
      <c r="S17" s="5" t="str">
        <f aca="false">IF(K17&lt;($K$49+S$43),"",IF(K17&gt;($L$49+S$43),"",K17))</f>
        <v/>
      </c>
      <c r="V17" s="5" t="str">
        <f aca="false">IF(W17&lt;&gt;"",$F17,IF(X17&lt;&gt;"",$F17,""))</f>
        <v/>
      </c>
      <c r="W17" s="5" t="str">
        <f aca="false">IF($G17&lt;$K$49+$O$43,IF($G16&gt;=$K$49+$O$43,$G17,""),"")</f>
        <v/>
      </c>
      <c r="X17" s="5" t="str">
        <f aca="false">IF(W18&lt;&gt;"",$G17,"")</f>
        <v/>
      </c>
      <c r="Y17" s="5" t="str">
        <f aca="false">IF(Z17&lt;&gt;"",$F17,IF(AA17&lt;&gt;"",$F17,""))</f>
        <v/>
      </c>
      <c r="Z17" s="5" t="str">
        <f aca="false">IF($H17&lt;$K$49+$P$43,IF($H16&gt;=$K$49+$P$43,$H17,""),"")</f>
        <v/>
      </c>
      <c r="AA17" s="5" t="str">
        <f aca="false">IF(Z18&lt;&gt;"",$H17,"")</f>
        <v/>
      </c>
      <c r="AB17" s="5" t="str">
        <f aca="false">IF(AC17&lt;&gt;"",$F17,IF(AD17&lt;&gt;"",$F17,""))</f>
        <v/>
      </c>
      <c r="AC17" s="5" t="str">
        <f aca="false">IF($I17&lt;$K$49+$Q$43,IF($I16&gt;=$K$49+$Q$43,$I17,""),"")</f>
        <v/>
      </c>
      <c r="AD17" s="5" t="str">
        <f aca="false">IF(AC18&lt;&gt;"",$I17,"")</f>
        <v/>
      </c>
      <c r="AE17" s="5" t="str">
        <f aca="false">IF(AF17&lt;&gt;"",$F17,IF(AG17&lt;&gt;"",$F17,""))</f>
        <v/>
      </c>
      <c r="AF17" s="5" t="str">
        <f aca="false">IF($J17&lt;$K$49+$R$43,IF($J16&gt;=$K$49+$R$43,$J17,""),"")</f>
        <v/>
      </c>
      <c r="AG17" s="5" t="str">
        <f aca="false">IF(AF18&lt;&gt;"",$J17,"")</f>
        <v/>
      </c>
      <c r="AH17" s="5" t="str">
        <f aca="false">IF(AI17&lt;&gt;"",$F17,IF(AJ17&lt;&gt;"",$F17,""))</f>
        <v/>
      </c>
      <c r="AI17" s="5" t="str">
        <f aca="false">IF($K17&lt;$K$49+$S$43,IF($K16&gt;=$K$49+$S$43,$K17,""),"")</f>
        <v/>
      </c>
      <c r="AJ17" s="5" t="str">
        <f aca="false">IF(AI18&lt;&gt;"",$K17,"")</f>
        <v/>
      </c>
    </row>
    <row r="18" customFormat="false" ht="12.75" hidden="false" customHeight="true" outlineLevel="0" collapsed="false">
      <c r="C18" s="10" t="n">
        <f aca="false">C17+1</f>
        <v>8</v>
      </c>
      <c r="D18" s="21" t="n">
        <f aca="false">D17+$C$49</f>
        <v>0.7</v>
      </c>
      <c r="E18" s="22" t="n">
        <f aca="false">D18</f>
        <v>0.7</v>
      </c>
      <c r="F18" s="23" t="n">
        <f aca="false">C$47-E18</f>
        <v>2.3</v>
      </c>
      <c r="G18" s="22" t="n">
        <v>0.42</v>
      </c>
      <c r="H18" s="22" t="n">
        <v>0.68</v>
      </c>
      <c r="I18" s="22" t="n">
        <v>0.98</v>
      </c>
      <c r="J18" s="22" t="n">
        <v>1.26</v>
      </c>
      <c r="K18" s="22" t="n">
        <v>1.7</v>
      </c>
      <c r="O18" s="5" t="n">
        <f aca="false">IF(G18&lt;($K$49+O$43),"",IF(G18&gt;($L$49+O$43),"",G18))</f>
        <v>0.42</v>
      </c>
      <c r="P18" s="5" t="n">
        <f aca="false">IF(H18&lt;($K$49+P$43),"",IF(H18&gt;($L$49+P$43),"",H18))</f>
        <v>0.68</v>
      </c>
      <c r="Q18" s="5" t="n">
        <f aca="false">IF(I18&lt;($K$49+Q$43),"",IF(I18&gt;($L$49+Q$43),"",I18))</f>
        <v>0.98</v>
      </c>
      <c r="R18" s="5" t="n">
        <f aca="false">IF(J18&lt;($K$49+R$43),"",IF(J18&gt;($L$49+R$43),"",J18))</f>
        <v>1.26</v>
      </c>
      <c r="S18" s="5" t="str">
        <f aca="false">IF(K18&lt;($K$49+S$43),"",IF(K18&gt;($L$49+S$43),"",K18))</f>
        <v/>
      </c>
      <c r="V18" s="5" t="str">
        <f aca="false">IF(W18&lt;&gt;"",$F18,IF(X18&lt;&gt;"",$F18,""))</f>
        <v/>
      </c>
      <c r="W18" s="5" t="str">
        <f aca="false">IF($G18&lt;$K$49+$O$43,IF($G17&gt;=$K$49+$O$43,$G18,""),"")</f>
        <v/>
      </c>
      <c r="X18" s="5" t="str">
        <f aca="false">IF(W19&lt;&gt;"",$G18,"")</f>
        <v/>
      </c>
      <c r="Y18" s="5" t="str">
        <f aca="false">IF(Z18&lt;&gt;"",$F18,IF(AA18&lt;&gt;"",$F18,""))</f>
        <v/>
      </c>
      <c r="Z18" s="5" t="str">
        <f aca="false">IF($H18&lt;$K$49+$P$43,IF($H17&gt;=$K$49+$P$43,$H18,""),"")</f>
        <v/>
      </c>
      <c r="AA18" s="5" t="str">
        <f aca="false">IF(Z19&lt;&gt;"",$H18,"")</f>
        <v/>
      </c>
      <c r="AB18" s="5" t="str">
        <f aca="false">IF(AC18&lt;&gt;"",$F18,IF(AD18&lt;&gt;"",$F18,""))</f>
        <v/>
      </c>
      <c r="AC18" s="5" t="str">
        <f aca="false">IF($I18&lt;$K$49+$Q$43,IF($I17&gt;=$K$49+$Q$43,$I18,""),"")</f>
        <v/>
      </c>
      <c r="AD18" s="5" t="str">
        <f aca="false">IF(AC19&lt;&gt;"",$I18,"")</f>
        <v/>
      </c>
      <c r="AE18" s="5" t="str">
        <f aca="false">IF(AF18&lt;&gt;"",$F18,IF(AG18&lt;&gt;"",$F18,""))</f>
        <v/>
      </c>
      <c r="AF18" s="5" t="str">
        <f aca="false">IF($J18&lt;$K$49+$R$43,IF($J17&gt;=$K$49+$R$43,$J18,""),"")</f>
        <v/>
      </c>
      <c r="AG18" s="5" t="str">
        <f aca="false">IF(AF19&lt;&gt;"",$J18,"")</f>
        <v/>
      </c>
      <c r="AH18" s="5" t="str">
        <f aca="false">IF(AI18&lt;&gt;"",$F18,IF(AJ18&lt;&gt;"",$F18,""))</f>
        <v/>
      </c>
      <c r="AI18" s="5" t="str">
        <f aca="false">IF($K18&lt;$K$49+$S$43,IF($K17&gt;=$K$49+$S$43,$K18,""),"")</f>
        <v/>
      </c>
      <c r="AJ18" s="5" t="str">
        <f aca="false">IF(AI19&lt;&gt;"",$K18,"")</f>
        <v/>
      </c>
    </row>
    <row r="19" customFormat="false" ht="12.75" hidden="false" customHeight="true" outlineLevel="0" collapsed="false">
      <c r="C19" s="10" t="n">
        <f aca="false">C18+1</f>
        <v>9</v>
      </c>
      <c r="D19" s="21" t="n">
        <f aca="false">D18+$C$49</f>
        <v>0.8</v>
      </c>
      <c r="E19" s="22" t="n">
        <f aca="false">D19</f>
        <v>0.8</v>
      </c>
      <c r="F19" s="23" t="n">
        <f aca="false">C$47-E19</f>
        <v>2.2</v>
      </c>
      <c r="G19" s="22" t="n">
        <v>0.39</v>
      </c>
      <c r="H19" s="22" t="n">
        <v>0.64</v>
      </c>
      <c r="I19" s="22" t="n">
        <v>0.93</v>
      </c>
      <c r="J19" s="22" t="n">
        <v>1.21</v>
      </c>
      <c r="K19" s="22" t="n">
        <v>1.63</v>
      </c>
      <c r="O19" s="5" t="n">
        <f aca="false">IF(G19&lt;($K$49+O$43),"",IF(G19&gt;($L$49+O$43),"",G19))</f>
        <v>0.39</v>
      </c>
      <c r="P19" s="5" t="n">
        <f aca="false">IF(H19&lt;($K$49+P$43),"",IF(H19&gt;($L$49+P$43),"",H19))</f>
        <v>0.64</v>
      </c>
      <c r="Q19" s="5" t="n">
        <f aca="false">IF(I19&lt;($K$49+Q$43),"",IF(I19&gt;($L$49+Q$43),"",I19))</f>
        <v>0.93</v>
      </c>
      <c r="R19" s="5" t="n">
        <f aca="false">IF(J19&lt;($K$49+R$43),"",IF(J19&gt;($L$49+R$43),"",J19))</f>
        <v>1.21</v>
      </c>
      <c r="S19" s="5" t="str">
        <f aca="false">IF(K19&lt;($K$49+S$43),"",IF(K19&gt;($L$49+S$43),"",K19))</f>
        <v/>
      </c>
      <c r="V19" s="5" t="str">
        <f aca="false">IF(W19&lt;&gt;"",$F19,IF(X19&lt;&gt;"",$F19,""))</f>
        <v/>
      </c>
      <c r="W19" s="5" t="str">
        <f aca="false">IF($G19&lt;$K$49+$O$43,IF($G18&gt;=$K$49+$O$43,$G19,""),"")</f>
        <v/>
      </c>
      <c r="X19" s="5" t="str">
        <f aca="false">IF(W20&lt;&gt;"",$G19,"")</f>
        <v/>
      </c>
      <c r="Y19" s="5" t="str">
        <f aca="false">IF(Z19&lt;&gt;"",$F19,IF(AA19&lt;&gt;"",$F19,""))</f>
        <v/>
      </c>
      <c r="Z19" s="5" t="str">
        <f aca="false">IF($H19&lt;$K$49+$P$43,IF($H18&gt;=$K$49+$P$43,$H19,""),"")</f>
        <v/>
      </c>
      <c r="AA19" s="5" t="str">
        <f aca="false">IF(Z20&lt;&gt;"",$H19,"")</f>
        <v/>
      </c>
      <c r="AB19" s="5" t="str">
        <f aca="false">IF(AC19&lt;&gt;"",$F19,IF(AD19&lt;&gt;"",$F19,""))</f>
        <v/>
      </c>
      <c r="AC19" s="5" t="str">
        <f aca="false">IF($I19&lt;$K$49+$Q$43,IF($I18&gt;=$K$49+$Q$43,$I19,""),"")</f>
        <v/>
      </c>
      <c r="AD19" s="5" t="str">
        <f aca="false">IF(AC20&lt;&gt;"",$I19,"")</f>
        <v/>
      </c>
      <c r="AE19" s="5" t="str">
        <f aca="false">IF(AF19&lt;&gt;"",$F19,IF(AG19&lt;&gt;"",$F19,""))</f>
        <v/>
      </c>
      <c r="AF19" s="5" t="str">
        <f aca="false">IF($J19&lt;$K$49+$R$43,IF($J18&gt;=$K$49+$R$43,$J19,""),"")</f>
        <v/>
      </c>
      <c r="AG19" s="5" t="str">
        <f aca="false">IF(AF20&lt;&gt;"",$J19,"")</f>
        <v/>
      </c>
      <c r="AH19" s="5" t="str">
        <f aca="false">IF(AI19&lt;&gt;"",$F19,IF(AJ19&lt;&gt;"",$F19,""))</f>
        <v/>
      </c>
      <c r="AI19" s="5" t="str">
        <f aca="false">IF($K19&lt;$K$49+$S$43,IF($K18&gt;=$K$49+$S$43,$K19,""),"")</f>
        <v/>
      </c>
      <c r="AJ19" s="5" t="str">
        <f aca="false">IF(AI20&lt;&gt;"",$K19,"")</f>
        <v/>
      </c>
    </row>
    <row r="20" customFormat="false" ht="12.75" hidden="false" customHeight="true" outlineLevel="0" collapsed="false">
      <c r="C20" s="10" t="n">
        <f aca="false">C19+1</f>
        <v>10</v>
      </c>
      <c r="D20" s="21" t="n">
        <f aca="false">D19+$C$49</f>
        <v>0.9</v>
      </c>
      <c r="E20" s="22" t="n">
        <f aca="false">D20</f>
        <v>0.9</v>
      </c>
      <c r="F20" s="23" t="n">
        <f aca="false">C$47-E20</f>
        <v>2.1</v>
      </c>
      <c r="G20" s="22" t="n">
        <v>0.35</v>
      </c>
      <c r="H20" s="22" t="n">
        <v>0.59</v>
      </c>
      <c r="I20" s="22" t="n">
        <v>0.88</v>
      </c>
      <c r="J20" s="22" t="n">
        <v>1.14</v>
      </c>
      <c r="K20" s="22" t="n">
        <v>1.56</v>
      </c>
      <c r="O20" s="5" t="n">
        <f aca="false">IF(G20&lt;($K$49+O$43),"",IF(G20&gt;($L$49+O$43),"",G20))</f>
        <v>0.35</v>
      </c>
      <c r="P20" s="5" t="n">
        <f aca="false">IF(H20&lt;($K$49+P$43),"",IF(H20&gt;($L$49+P$43),"",H20))</f>
        <v>0.59</v>
      </c>
      <c r="Q20" s="5" t="n">
        <f aca="false">IF(I20&lt;($K$49+Q$43),"",IF(I20&gt;($L$49+Q$43),"",I20))</f>
        <v>0.88</v>
      </c>
      <c r="R20" s="5" t="n">
        <f aca="false">IF(J20&lt;($K$49+R$43),"",IF(J20&gt;($L$49+R$43),"",J20))</f>
        <v>1.14</v>
      </c>
      <c r="S20" s="5" t="str">
        <f aca="false">IF(K20&lt;($K$49+S$43),"",IF(K20&gt;($L$49+S$43),"",K20))</f>
        <v/>
      </c>
      <c r="V20" s="5" t="str">
        <f aca="false">IF(W20&lt;&gt;"",$F20,IF(X20&lt;&gt;"",$F20,""))</f>
        <v/>
      </c>
      <c r="W20" s="5" t="str">
        <f aca="false">IF($G20&lt;$K$49+$O$43,IF($G19&gt;=$K$49+$O$43,$G20,""),"")</f>
        <v/>
      </c>
      <c r="X20" s="5" t="str">
        <f aca="false">IF(W21&lt;&gt;"",$G20,"")</f>
        <v/>
      </c>
      <c r="Y20" s="5" t="str">
        <f aca="false">IF(Z20&lt;&gt;"",$F20,IF(AA20&lt;&gt;"",$F20,""))</f>
        <v/>
      </c>
      <c r="Z20" s="5" t="str">
        <f aca="false">IF($H20&lt;$K$49+$P$43,IF($H19&gt;=$K$49+$P$43,$H20,""),"")</f>
        <v/>
      </c>
      <c r="AA20" s="5" t="str">
        <f aca="false">IF(Z21&lt;&gt;"",$H20,"")</f>
        <v/>
      </c>
      <c r="AB20" s="5" t="str">
        <f aca="false">IF(AC20&lt;&gt;"",$F20,IF(AD20&lt;&gt;"",$F20,""))</f>
        <v/>
      </c>
      <c r="AC20" s="5" t="str">
        <f aca="false">IF($I20&lt;$K$49+$Q$43,IF($I19&gt;=$K$49+$Q$43,$I20,""),"")</f>
        <v/>
      </c>
      <c r="AD20" s="5" t="str">
        <f aca="false">IF(AC21&lt;&gt;"",$I20,"")</f>
        <v/>
      </c>
      <c r="AE20" s="5" t="str">
        <f aca="false">IF(AF20&lt;&gt;"",$F20,IF(AG20&lt;&gt;"",$F20,""))</f>
        <v/>
      </c>
      <c r="AF20" s="5" t="str">
        <f aca="false">IF($J20&lt;$K$49+$R$43,IF($J19&gt;=$K$49+$R$43,$J20,""),"")</f>
        <v/>
      </c>
      <c r="AG20" s="5" t="str">
        <f aca="false">IF(AF21&lt;&gt;"",$J20,"")</f>
        <v/>
      </c>
      <c r="AH20" s="5" t="str">
        <f aca="false">IF(AI20&lt;&gt;"",$F20,IF(AJ20&lt;&gt;"",$F20,""))</f>
        <v/>
      </c>
      <c r="AI20" s="5" t="str">
        <f aca="false">IF($K20&lt;$K$49+$S$43,IF($K19&gt;=$K$49+$S$43,$K20,""),"")</f>
        <v/>
      </c>
      <c r="AJ20" s="5" t="str">
        <f aca="false">IF(AI21&lt;&gt;"",$K20,"")</f>
        <v/>
      </c>
    </row>
    <row r="21" customFormat="false" ht="12.75" hidden="false" customHeight="true" outlineLevel="0" collapsed="false">
      <c r="C21" s="10" t="n">
        <f aca="false">C20+1</f>
        <v>11</v>
      </c>
      <c r="D21" s="21" t="n">
        <f aca="false">D20+$C$49</f>
        <v>1</v>
      </c>
      <c r="E21" s="22" t="n">
        <f aca="false">D21</f>
        <v>1</v>
      </c>
      <c r="F21" s="23" t="n">
        <f aca="false">C$47-E21</f>
        <v>2</v>
      </c>
      <c r="G21" s="22" t="n">
        <v>0.34</v>
      </c>
      <c r="H21" s="22" t="n">
        <v>0.55</v>
      </c>
      <c r="I21" s="22" t="n">
        <v>0.84</v>
      </c>
      <c r="J21" s="22" t="n">
        <v>1.08</v>
      </c>
      <c r="K21" s="22" t="n">
        <v>1.48</v>
      </c>
      <c r="O21" s="5" t="n">
        <f aca="false">IF(G21&lt;($K$49+O$43),"",IF(G21&gt;($L$49+O$43),"",G21))</f>
        <v>0.34</v>
      </c>
      <c r="P21" s="5" t="n">
        <f aca="false">IF(H21&lt;($K$49+P$43),"",IF(H21&gt;($L$49+P$43),"",H21))</f>
        <v>0.55</v>
      </c>
      <c r="Q21" s="5" t="n">
        <f aca="false">IF(I21&lt;($K$49+Q$43),"",IF(I21&gt;($L$49+Q$43),"",I21))</f>
        <v>0.84</v>
      </c>
      <c r="R21" s="5" t="n">
        <f aca="false">IF(J21&lt;($K$49+R$43),"",IF(J21&gt;($L$49+R$43),"",J21))</f>
        <v>1.08</v>
      </c>
      <c r="S21" s="5" t="str">
        <f aca="false">IF(K21&lt;($K$49+S$43),"",IF(K21&gt;($L$49+S$43),"",K21))</f>
        <v/>
      </c>
      <c r="V21" s="5" t="str">
        <f aca="false">IF(W21&lt;&gt;"",$F21,IF(X21&lt;&gt;"",$F21,""))</f>
        <v/>
      </c>
      <c r="W21" s="5" t="str">
        <f aca="false">IF($G21&lt;$K$49+$O$43,IF($G20&gt;=$K$49+$O$43,$G21,""),"")</f>
        <v/>
      </c>
      <c r="X21" s="5" t="str">
        <f aca="false">IF(W22&lt;&gt;"",$G21,"")</f>
        <v/>
      </c>
      <c r="Y21" s="5" t="str">
        <f aca="false">IF(Z21&lt;&gt;"",$F21,IF(AA21&lt;&gt;"",$F21,""))</f>
        <v/>
      </c>
      <c r="Z21" s="5" t="str">
        <f aca="false">IF($H21&lt;$K$49+$P$43,IF($H20&gt;=$K$49+$P$43,$H21,""),"")</f>
        <v/>
      </c>
      <c r="AA21" s="5" t="str">
        <f aca="false">IF(Z22&lt;&gt;"",$H21,"")</f>
        <v/>
      </c>
      <c r="AB21" s="5" t="str">
        <f aca="false">IF(AC21&lt;&gt;"",$F21,IF(AD21&lt;&gt;"",$F21,""))</f>
        <v/>
      </c>
      <c r="AC21" s="5" t="str">
        <f aca="false">IF($I21&lt;$K$49+$Q$43,IF($I20&gt;=$K$49+$Q$43,$I21,""),"")</f>
        <v/>
      </c>
      <c r="AD21" s="5" t="str">
        <f aca="false">IF(AC22&lt;&gt;"",$I21,"")</f>
        <v/>
      </c>
      <c r="AE21" s="5" t="str">
        <f aca="false">IF(AF21&lt;&gt;"",$F21,IF(AG21&lt;&gt;"",$F21,""))</f>
        <v/>
      </c>
      <c r="AF21" s="5" t="str">
        <f aca="false">IF($J21&lt;$K$49+$R$43,IF($J20&gt;=$K$49+$R$43,$J21,""),"")</f>
        <v/>
      </c>
      <c r="AG21" s="5" t="str">
        <f aca="false">IF(AF22&lt;&gt;"",$J21,"")</f>
        <v/>
      </c>
      <c r="AH21" s="5" t="str">
        <f aca="false">IF(AI21&lt;&gt;"",$F21,IF(AJ21&lt;&gt;"",$F21,""))</f>
        <v/>
      </c>
      <c r="AI21" s="5" t="str">
        <f aca="false">IF($K21&lt;$K$49+$S$43,IF($K20&gt;=$K$49+$S$43,$K21,""),"")</f>
        <v/>
      </c>
      <c r="AJ21" s="5" t="str">
        <f aca="false">IF(AI22&lt;&gt;"",$K21,"")</f>
        <v/>
      </c>
    </row>
    <row r="22" customFormat="false" ht="12.75" hidden="false" customHeight="true" outlineLevel="0" collapsed="false">
      <c r="C22" s="10" t="n">
        <f aca="false">C21+1</f>
        <v>12</v>
      </c>
      <c r="D22" s="21" t="n">
        <f aca="false">D21+$C$49</f>
        <v>1.1</v>
      </c>
      <c r="E22" s="22" t="n">
        <f aca="false">D22</f>
        <v>1.1</v>
      </c>
      <c r="F22" s="23" t="n">
        <f aca="false">C$47-E22</f>
        <v>1.9</v>
      </c>
      <c r="G22" s="22" t="n">
        <v>0.3</v>
      </c>
      <c r="H22" s="22" t="n">
        <v>0.5</v>
      </c>
      <c r="I22" s="22" t="n">
        <v>0.79</v>
      </c>
      <c r="J22" s="22" t="n">
        <v>1.01</v>
      </c>
      <c r="K22" s="22" t="n">
        <v>1.41</v>
      </c>
      <c r="O22" s="5" t="n">
        <f aca="false">IF(G22&lt;($K$49+O$43),"",IF(G22&gt;($L$49+O$43),"",G22))</f>
        <v>0.3</v>
      </c>
      <c r="P22" s="5" t="n">
        <f aca="false">IF(H22&lt;($K$49+P$43),"",IF(H22&gt;($L$49+P$43),"",H22))</f>
        <v>0.5</v>
      </c>
      <c r="Q22" s="5" t="n">
        <f aca="false">IF(I22&lt;($K$49+Q$43),"",IF(I22&gt;($L$49+Q$43),"",I22))</f>
        <v>0.79</v>
      </c>
      <c r="R22" s="5" t="n">
        <f aca="false">IF(J22&lt;($K$49+R$43),"",IF(J22&gt;($L$49+R$43),"",J22))</f>
        <v>1.01</v>
      </c>
      <c r="S22" s="5" t="n">
        <f aca="false">IF(K22&lt;($K$49+S$43),"",IF(K22&gt;($L$49+S$43),"",K22))</f>
        <v>1.41</v>
      </c>
      <c r="V22" s="5" t="str">
        <f aca="false">IF(W22&lt;&gt;"",$F22,IF(X22&lt;&gt;"",$F22,""))</f>
        <v/>
      </c>
      <c r="W22" s="5" t="str">
        <f aca="false">IF($G22&lt;$K$49+$O$43,IF($G21&gt;=$K$49+$O$43,$G22,""),"")</f>
        <v/>
      </c>
      <c r="X22" s="5" t="str">
        <f aca="false">IF(W23&lt;&gt;"",$G22,"")</f>
        <v/>
      </c>
      <c r="Y22" s="5" t="str">
        <f aca="false">IF(Z22&lt;&gt;"",$F22,IF(AA22&lt;&gt;"",$F22,""))</f>
        <v/>
      </c>
      <c r="Z22" s="5" t="str">
        <f aca="false">IF($H22&lt;$K$49+$P$43,IF($H21&gt;=$K$49+$P$43,$H22,""),"")</f>
        <v/>
      </c>
      <c r="AA22" s="5" t="str">
        <f aca="false">IF(Z23&lt;&gt;"",$H22,"")</f>
        <v/>
      </c>
      <c r="AB22" s="5" t="str">
        <f aca="false">IF(AC22&lt;&gt;"",$F22,IF(AD22&lt;&gt;"",$F22,""))</f>
        <v/>
      </c>
      <c r="AC22" s="5" t="str">
        <f aca="false">IF($I22&lt;$K$49+$Q$43,IF($I21&gt;=$K$49+$Q$43,$I22,""),"")</f>
        <v/>
      </c>
      <c r="AD22" s="5" t="str">
        <f aca="false">IF(AC23&lt;&gt;"",$I22,"")</f>
        <v/>
      </c>
      <c r="AE22" s="5" t="str">
        <f aca="false">IF(AF22&lt;&gt;"",$F22,IF(AG22&lt;&gt;"",$F22,""))</f>
        <v/>
      </c>
      <c r="AF22" s="5" t="str">
        <f aca="false">IF($J22&lt;$K$49+$R$43,IF($J21&gt;=$K$49+$R$43,$J22,""),"")</f>
        <v/>
      </c>
      <c r="AG22" s="5" t="str">
        <f aca="false">IF(AF23&lt;&gt;"",$J22,"")</f>
        <v/>
      </c>
      <c r="AH22" s="5" t="str">
        <f aca="false">IF(AI22&lt;&gt;"",$F22,IF(AJ22&lt;&gt;"",$F22,""))</f>
        <v/>
      </c>
      <c r="AI22" s="5" t="str">
        <f aca="false">IF($K22&lt;$K$49+$S$43,IF($K21&gt;=$K$49+$S$43,$K22,""),"")</f>
        <v/>
      </c>
      <c r="AJ22" s="5" t="str">
        <f aca="false">IF(AI23&lt;&gt;"",$K22,"")</f>
        <v/>
      </c>
    </row>
    <row r="23" customFormat="false" ht="12.75" hidden="false" customHeight="true" outlineLevel="0" collapsed="false">
      <c r="C23" s="10" t="n">
        <f aca="false">C22+1</f>
        <v>13</v>
      </c>
      <c r="D23" s="21" t="n">
        <f aca="false">D22+$C$49</f>
        <v>1.2</v>
      </c>
      <c r="E23" s="22" t="n">
        <f aca="false">D23</f>
        <v>1.2</v>
      </c>
      <c r="F23" s="23" t="n">
        <f aca="false">C$47-E23</f>
        <v>1.8</v>
      </c>
      <c r="G23" s="22" t="n">
        <v>0.27</v>
      </c>
      <c r="H23" s="22" t="n">
        <v>0.46</v>
      </c>
      <c r="I23" s="22" t="n">
        <v>0.72</v>
      </c>
      <c r="J23" s="22" t="n">
        <v>0.94</v>
      </c>
      <c r="K23" s="22" t="n">
        <v>1.33</v>
      </c>
      <c r="O23" s="5" t="n">
        <f aca="false">IF(G23&lt;($K$49+O$43),"",IF(G23&gt;($L$49+O$43),"",G23))</f>
        <v>0.27</v>
      </c>
      <c r="P23" s="5" t="n">
        <f aca="false">IF(H23&lt;($K$49+P$43),"",IF(H23&gt;($L$49+P$43),"",H23))</f>
        <v>0.46</v>
      </c>
      <c r="Q23" s="5" t="n">
        <f aca="false">IF(I23&lt;($K$49+Q$43),"",IF(I23&gt;($L$49+Q$43),"",I23))</f>
        <v>0.72</v>
      </c>
      <c r="R23" s="5" t="n">
        <f aca="false">IF(J23&lt;($K$49+R$43),"",IF(J23&gt;($L$49+R$43),"",J23))</f>
        <v>0.94</v>
      </c>
      <c r="S23" s="5" t="n">
        <f aca="false">IF(K23&lt;($K$49+S$43),"",IF(K23&gt;($L$49+S$43),"",K23))</f>
        <v>1.33</v>
      </c>
      <c r="V23" s="5" t="str">
        <f aca="false">IF(W23&lt;&gt;"",$F23,IF(X23&lt;&gt;"",$F23,""))</f>
        <v/>
      </c>
      <c r="W23" s="5" t="str">
        <f aca="false">IF($G23&lt;$K$49+$O$43,IF($G22&gt;=$K$49+$O$43,$G23,""),"")</f>
        <v/>
      </c>
      <c r="X23" s="5" t="str">
        <f aca="false">IF(W24&lt;&gt;"",$G23,"")</f>
        <v/>
      </c>
      <c r="Y23" s="5" t="str">
        <f aca="false">IF(Z23&lt;&gt;"",$F23,IF(AA23&lt;&gt;"",$F23,""))</f>
        <v/>
      </c>
      <c r="Z23" s="5" t="str">
        <f aca="false">IF($H23&lt;$K$49+$P$43,IF($H22&gt;=$K$49+$P$43,$H23,""),"")</f>
        <v/>
      </c>
      <c r="AA23" s="5" t="str">
        <f aca="false">IF(Z24&lt;&gt;"",$H23,"")</f>
        <v/>
      </c>
      <c r="AB23" s="5" t="str">
        <f aca="false">IF(AC23&lt;&gt;"",$F23,IF(AD23&lt;&gt;"",$F23,""))</f>
        <v/>
      </c>
      <c r="AC23" s="5" t="str">
        <f aca="false">IF($I23&lt;$K$49+$Q$43,IF($I22&gt;=$K$49+$Q$43,$I23,""),"")</f>
        <v/>
      </c>
      <c r="AD23" s="5" t="str">
        <f aca="false">IF(AC24&lt;&gt;"",$I23,"")</f>
        <v/>
      </c>
      <c r="AE23" s="5" t="str">
        <f aca="false">IF(AF23&lt;&gt;"",$F23,IF(AG23&lt;&gt;"",$F23,""))</f>
        <v/>
      </c>
      <c r="AF23" s="5" t="str">
        <f aca="false">IF($J23&lt;$K$49+$R$43,IF($J22&gt;=$K$49+$R$43,$J23,""),"")</f>
        <v/>
      </c>
      <c r="AG23" s="5" t="str">
        <f aca="false">IF(AF24&lt;&gt;"",$J23,"")</f>
        <v/>
      </c>
      <c r="AH23" s="5" t="str">
        <f aca="false">IF(AI23&lt;&gt;"",$F23,IF(AJ23&lt;&gt;"",$F23,""))</f>
        <v/>
      </c>
      <c r="AI23" s="5" t="str">
        <f aca="false">IF($K23&lt;$K$49+$S$43,IF($K22&gt;=$K$49+$S$43,$K23,""),"")</f>
        <v/>
      </c>
      <c r="AJ23" s="5" t="str">
        <f aca="false">IF(AI24&lt;&gt;"",$K23,"")</f>
        <v/>
      </c>
    </row>
    <row r="24" customFormat="false" ht="12.75" hidden="false" customHeight="true" outlineLevel="0" collapsed="false">
      <c r="C24" s="10" t="n">
        <f aca="false">C23+1</f>
        <v>14</v>
      </c>
      <c r="D24" s="21" t="n">
        <f aca="false">D23+$C$49</f>
        <v>1.3</v>
      </c>
      <c r="E24" s="22" t="n">
        <f aca="false">D24</f>
        <v>1.3</v>
      </c>
      <c r="F24" s="23" t="n">
        <f aca="false">C$47-E24</f>
        <v>1.7</v>
      </c>
      <c r="G24" s="22" t="n">
        <v>0.23</v>
      </c>
      <c r="H24" s="22" t="n">
        <v>0.42</v>
      </c>
      <c r="I24" s="22" t="n">
        <v>0.67</v>
      </c>
      <c r="J24" s="22" t="n">
        <v>0.88</v>
      </c>
      <c r="K24" s="22" t="n">
        <v>1.24</v>
      </c>
      <c r="O24" s="5" t="n">
        <f aca="false">IF(G24&lt;($K$49+O$43),"",IF(G24&gt;($L$49+O$43),"",G24))</f>
        <v>0.23</v>
      </c>
      <c r="P24" s="5" t="n">
        <f aca="false">IF(H24&lt;($K$49+P$43),"",IF(H24&gt;($L$49+P$43),"",H24))</f>
        <v>0.42</v>
      </c>
      <c r="Q24" s="5" t="n">
        <f aca="false">IF(I24&lt;($K$49+Q$43),"",IF(I24&gt;($L$49+Q$43),"",I24))</f>
        <v>0.67</v>
      </c>
      <c r="R24" s="5" t="n">
        <f aca="false">IF(J24&lt;($K$49+R$43),"",IF(J24&gt;($L$49+R$43),"",J24))</f>
        <v>0.88</v>
      </c>
      <c r="S24" s="5" t="n">
        <f aca="false">IF(K24&lt;($K$49+S$43),"",IF(K24&gt;($L$49+S$43),"",K24))</f>
        <v>1.24</v>
      </c>
      <c r="V24" s="5" t="str">
        <f aca="false">IF(W24&lt;&gt;"",$F24,IF(X24&lt;&gt;"",$F24,""))</f>
        <v/>
      </c>
      <c r="W24" s="5" t="str">
        <f aca="false">IF($G24&lt;$K$49+$O$43,IF($G23&gt;=$K$49+$O$43,$G24,""),"")</f>
        <v/>
      </c>
      <c r="X24" s="5" t="str">
        <f aca="false">IF(W25&lt;&gt;"",$G24,"")</f>
        <v/>
      </c>
      <c r="Y24" s="5" t="str">
        <f aca="false">IF(Z24&lt;&gt;"",$F24,IF(AA24&lt;&gt;"",$F24,""))</f>
        <v/>
      </c>
      <c r="Z24" s="5" t="str">
        <f aca="false">IF($H24&lt;$K$49+$P$43,IF($H23&gt;=$K$49+$P$43,$H24,""),"")</f>
        <v/>
      </c>
      <c r="AA24" s="5" t="str">
        <f aca="false">IF(Z25&lt;&gt;"",$H24,"")</f>
        <v/>
      </c>
      <c r="AB24" s="5" t="str">
        <f aca="false">IF(AC24&lt;&gt;"",$F24,IF(AD24&lt;&gt;"",$F24,""))</f>
        <v/>
      </c>
      <c r="AC24" s="5" t="str">
        <f aca="false">IF($I24&lt;$K$49+$Q$43,IF($I23&gt;=$K$49+$Q$43,$I24,""),"")</f>
        <v/>
      </c>
      <c r="AD24" s="5" t="str">
        <f aca="false">IF(AC25&lt;&gt;"",$I24,"")</f>
        <v/>
      </c>
      <c r="AE24" s="5" t="str">
        <f aca="false">IF(AF24&lt;&gt;"",$F24,IF(AG24&lt;&gt;"",$F24,""))</f>
        <v/>
      </c>
      <c r="AF24" s="5" t="str">
        <f aca="false">IF($J24&lt;$K$49+$R$43,IF($J23&gt;=$K$49+$R$43,$J24,""),"")</f>
        <v/>
      </c>
      <c r="AG24" s="5" t="str">
        <f aca="false">IF(AF25&lt;&gt;"",$J24,"")</f>
        <v/>
      </c>
      <c r="AH24" s="5" t="str">
        <f aca="false">IF(AI24&lt;&gt;"",$F24,IF(AJ24&lt;&gt;"",$F24,""))</f>
        <v/>
      </c>
      <c r="AI24" s="5" t="str">
        <f aca="false">IF($K24&lt;$K$49+$S$43,IF($K23&gt;=$K$49+$S$43,$K24,""),"")</f>
        <v/>
      </c>
      <c r="AJ24" s="5" t="str">
        <f aca="false">IF(AI25&lt;&gt;"",$K24,"")</f>
        <v/>
      </c>
    </row>
    <row r="25" customFormat="false" ht="12.75" hidden="false" customHeight="true" outlineLevel="0" collapsed="false">
      <c r="C25" s="10" t="n">
        <f aca="false">C24+1</f>
        <v>15</v>
      </c>
      <c r="D25" s="21" t="n">
        <f aca="false">D24+$C$49</f>
        <v>1.4</v>
      </c>
      <c r="E25" s="22" t="n">
        <f aca="false">D25</f>
        <v>1.4</v>
      </c>
      <c r="F25" s="23" t="n">
        <f aca="false">C$47-E25</f>
        <v>1.6</v>
      </c>
      <c r="G25" s="22" t="n">
        <v>0.2</v>
      </c>
      <c r="H25" s="22" t="n">
        <v>0.37</v>
      </c>
      <c r="I25" s="22" t="n">
        <v>0.62</v>
      </c>
      <c r="J25" s="22" t="n">
        <v>0.82</v>
      </c>
      <c r="K25" s="22" t="n">
        <v>1.14</v>
      </c>
      <c r="O25" s="5" t="n">
        <f aca="false">IF(G25&lt;($K$49+O$43),"",IF(G25&gt;($L$49+O$43),"",G25))</f>
        <v>0.2</v>
      </c>
      <c r="P25" s="5" t="n">
        <f aca="false">IF(H25&lt;($K$49+P$43),"",IF(H25&gt;($L$49+P$43),"",H25))</f>
        <v>0.37</v>
      </c>
      <c r="Q25" s="5" t="n">
        <f aca="false">IF(I25&lt;($K$49+Q$43),"",IF(I25&gt;($L$49+Q$43),"",I25))</f>
        <v>0.62</v>
      </c>
      <c r="R25" s="5" t="n">
        <f aca="false">IF(J25&lt;($K$49+R$43),"",IF(J25&gt;($L$49+R$43),"",J25))</f>
        <v>0.82</v>
      </c>
      <c r="S25" s="5" t="n">
        <f aca="false">IF(K25&lt;($K$49+S$43),"",IF(K25&gt;($L$49+S$43),"",K25))</f>
        <v>1.14</v>
      </c>
      <c r="V25" s="5" t="n">
        <f aca="false">IF(W25&lt;&gt;"",$F25,IF(X25&lt;&gt;"",$F25,""))</f>
        <v>1.6</v>
      </c>
      <c r="W25" s="5" t="str">
        <f aca="false">IF($G25&lt;$K$49+$O$43,IF($G24&gt;=$K$49+$O$43,$G25,""),"")</f>
        <v/>
      </c>
      <c r="X25" s="5" t="n">
        <f aca="false">IF(W26&lt;&gt;"",$G25,"")</f>
        <v>0.2</v>
      </c>
      <c r="Y25" s="5" t="str">
        <f aca="false">IF(Z25&lt;&gt;"",$F25,IF(AA25&lt;&gt;"",$F25,""))</f>
        <v/>
      </c>
      <c r="Z25" s="5" t="str">
        <f aca="false">IF($H25&lt;$K$49+$P$43,IF($H24&gt;=$K$49+$P$43,$H25,""),"")</f>
        <v/>
      </c>
      <c r="AA25" s="5" t="str">
        <f aca="false">IF(Z26&lt;&gt;"",$H25,"")</f>
        <v/>
      </c>
      <c r="AB25" s="5" t="str">
        <f aca="false">IF(AC25&lt;&gt;"",$F25,IF(AD25&lt;&gt;"",$F25,""))</f>
        <v/>
      </c>
      <c r="AC25" s="5" t="str">
        <f aca="false">IF($I25&lt;$K$49+$Q$43,IF($I24&gt;=$K$49+$Q$43,$I25,""),"")</f>
        <v/>
      </c>
      <c r="AD25" s="5" t="str">
        <f aca="false">IF(AC26&lt;&gt;"",$I25,"")</f>
        <v/>
      </c>
      <c r="AE25" s="5" t="str">
        <f aca="false">IF(AF25&lt;&gt;"",$F25,IF(AG25&lt;&gt;"",$F25,""))</f>
        <v/>
      </c>
      <c r="AF25" s="5" t="str">
        <f aca="false">IF($J25&lt;$K$49+$R$43,IF($J24&gt;=$K$49+$R$43,$J25,""),"")</f>
        <v/>
      </c>
      <c r="AG25" s="5" t="str">
        <f aca="false">IF(AF26&lt;&gt;"",$J25,"")</f>
        <v/>
      </c>
      <c r="AH25" s="5" t="str">
        <f aca="false">IF(AI25&lt;&gt;"",$F25,IF(AJ25&lt;&gt;"",$F25,""))</f>
        <v/>
      </c>
      <c r="AI25" s="5" t="str">
        <f aca="false">IF($K25&lt;$K$49+$S$43,IF($K24&gt;=$K$49+$S$43,$K25,""),"")</f>
        <v/>
      </c>
      <c r="AJ25" s="5" t="str">
        <f aca="false">IF(AI26&lt;&gt;"",$K25,"")</f>
        <v/>
      </c>
    </row>
    <row r="26" customFormat="false" ht="12.75" hidden="false" customHeight="true" outlineLevel="0" collapsed="false">
      <c r="C26" s="10" t="n">
        <f aca="false">C25+1</f>
        <v>16</v>
      </c>
      <c r="D26" s="21" t="n">
        <f aca="false">D25+$C$49</f>
        <v>1.5</v>
      </c>
      <c r="E26" s="22" t="n">
        <f aca="false">D26</f>
        <v>1.5</v>
      </c>
      <c r="F26" s="23" t="n">
        <f aca="false">C$47-E26</f>
        <v>1.5</v>
      </c>
      <c r="G26" s="22" t="n">
        <v>0.18</v>
      </c>
      <c r="H26" s="22" t="n">
        <v>0.34</v>
      </c>
      <c r="I26" s="22" t="n">
        <v>0.57</v>
      </c>
      <c r="J26" s="22" t="n">
        <v>0.77</v>
      </c>
      <c r="K26" s="22" t="n">
        <v>1.03</v>
      </c>
      <c r="O26" s="5" t="str">
        <f aca="false">IF(G26&lt;($K$49+O$43),"",IF(G26&gt;($L$49+O$43),"",G26))</f>
        <v/>
      </c>
      <c r="P26" s="5" t="n">
        <f aca="false">IF(H26&lt;($K$49+P$43),"",IF(H26&gt;($L$49+P$43),"",H26))</f>
        <v>0.34</v>
      </c>
      <c r="Q26" s="5" t="n">
        <f aca="false">IF(I26&lt;($K$49+Q$43),"",IF(I26&gt;($L$49+Q$43),"",I26))</f>
        <v>0.57</v>
      </c>
      <c r="R26" s="5" t="n">
        <f aca="false">IF(J26&lt;($K$49+R$43),"",IF(J26&gt;($L$49+R$43),"",J26))</f>
        <v>0.77</v>
      </c>
      <c r="S26" s="5" t="n">
        <f aca="false">IF(K26&lt;($K$49+S$43),"",IF(K26&gt;($L$49+S$43),"",K26))</f>
        <v>1.03</v>
      </c>
      <c r="V26" s="5" t="n">
        <f aca="false">IF(W26&lt;&gt;"",$F26,IF(X26&lt;&gt;"",$F26,""))</f>
        <v>1.5</v>
      </c>
      <c r="W26" s="5" t="n">
        <f aca="false">IF($G26&lt;$K$49+$O$43,IF($G25&gt;=$K$49+$O$43,$G26,""),"")</f>
        <v>0.18</v>
      </c>
      <c r="X26" s="5" t="str">
        <f aca="false">IF(W27&lt;&gt;"",$G26,"")</f>
        <v/>
      </c>
      <c r="Y26" s="5" t="str">
        <f aca="false">IF(Z26&lt;&gt;"",$F26,IF(AA26&lt;&gt;"",$F26,""))</f>
        <v/>
      </c>
      <c r="Z26" s="5" t="str">
        <f aca="false">IF($H26&lt;$K$49+$P$43,IF($H25&gt;=$K$49+$P$43,$H26,""),"")</f>
        <v/>
      </c>
      <c r="AA26" s="5" t="str">
        <f aca="false">IF(Z27&lt;&gt;"",$H26,"")</f>
        <v/>
      </c>
      <c r="AB26" s="5" t="str">
        <f aca="false">IF(AC26&lt;&gt;"",$F26,IF(AD26&lt;&gt;"",$F26,""))</f>
        <v/>
      </c>
      <c r="AC26" s="5" t="str">
        <f aca="false">IF($I26&lt;$K$49+$Q$43,IF($I25&gt;=$K$49+$Q$43,$I26,""),"")</f>
        <v/>
      </c>
      <c r="AD26" s="5" t="str">
        <f aca="false">IF(AC27&lt;&gt;"",$I26,"")</f>
        <v/>
      </c>
      <c r="AE26" s="5" t="str">
        <f aca="false">IF(AF26&lt;&gt;"",$F26,IF(AG26&lt;&gt;"",$F26,""))</f>
        <v/>
      </c>
      <c r="AF26" s="5" t="str">
        <f aca="false">IF($J26&lt;$K$49+$R$43,IF($J25&gt;=$K$49+$R$43,$J26,""),"")</f>
        <v/>
      </c>
      <c r="AG26" s="5" t="str">
        <f aca="false">IF(AF27&lt;&gt;"",$J26,"")</f>
        <v/>
      </c>
      <c r="AH26" s="5" t="str">
        <f aca="false">IF(AI26&lt;&gt;"",$F26,IF(AJ26&lt;&gt;"",$F26,""))</f>
        <v/>
      </c>
      <c r="AI26" s="5" t="str">
        <f aca="false">IF($K26&lt;$K$49+$S$43,IF($K25&gt;=$K$49+$S$43,$K26,""),"")</f>
        <v/>
      </c>
      <c r="AJ26" s="5" t="str">
        <f aca="false">IF(AI27&lt;&gt;"",$K26,"")</f>
        <v/>
      </c>
    </row>
    <row r="27" customFormat="false" ht="12.75" hidden="false" customHeight="true" outlineLevel="0" collapsed="false">
      <c r="C27" s="10" t="n">
        <f aca="false">C26+1</f>
        <v>17</v>
      </c>
      <c r="D27" s="21" t="n">
        <f aca="false">D26+$C$49</f>
        <v>1.6</v>
      </c>
      <c r="E27" s="22" t="n">
        <f aca="false">D27</f>
        <v>1.6</v>
      </c>
      <c r="F27" s="23" t="n">
        <f aca="false">C$47-E27</f>
        <v>1.4</v>
      </c>
      <c r="G27" s="22" t="n">
        <v>0.16</v>
      </c>
      <c r="H27" s="22" t="n">
        <v>0.3</v>
      </c>
      <c r="I27" s="22" t="n">
        <v>0.51</v>
      </c>
      <c r="J27" s="22" t="n">
        <v>0.69</v>
      </c>
      <c r="K27" s="22" t="n">
        <v>0.92</v>
      </c>
      <c r="O27" s="5" t="str">
        <f aca="false">IF(G27&lt;($K$49+O$43),"",IF(G27&gt;($L$49+O$43),"",G27))</f>
        <v/>
      </c>
      <c r="P27" s="5" t="n">
        <f aca="false">IF(H27&lt;($K$49+P$43),"",IF(H27&gt;($L$49+P$43),"",H27))</f>
        <v>0.3</v>
      </c>
      <c r="Q27" s="5" t="n">
        <f aca="false">IF(I27&lt;($K$49+Q$43),"",IF(I27&gt;($L$49+Q$43),"",I27))</f>
        <v>0.51</v>
      </c>
      <c r="R27" s="5" t="n">
        <f aca="false">IF(J27&lt;($K$49+R$43),"",IF(J27&gt;($L$49+R$43),"",J27))</f>
        <v>0.69</v>
      </c>
      <c r="S27" s="5" t="n">
        <f aca="false">IF(K27&lt;($K$49+S$43),"",IF(K27&gt;($L$49+S$43),"",K27))</f>
        <v>0.92</v>
      </c>
      <c r="V27" s="5" t="str">
        <f aca="false">IF(W27&lt;&gt;"",$F27,IF(X27&lt;&gt;"",$F27,""))</f>
        <v/>
      </c>
      <c r="W27" s="5" t="str">
        <f aca="false">IF($G27&lt;$K$49+$O$43,IF($G26&gt;=$K$49+$O$43,$G27,""),"")</f>
        <v/>
      </c>
      <c r="X27" s="5" t="str">
        <f aca="false">IF(W28&lt;&gt;"",$G27,"")</f>
        <v/>
      </c>
      <c r="Y27" s="5" t="str">
        <f aca="false">IF(Z27&lt;&gt;"",$F27,IF(AA27&lt;&gt;"",$F27,""))</f>
        <v/>
      </c>
      <c r="Z27" s="5" t="str">
        <f aca="false">IF($H27&lt;$K$49+$P$43,IF($H26&gt;=$K$49+$P$43,$H27,""),"")</f>
        <v/>
      </c>
      <c r="AA27" s="5" t="str">
        <f aca="false">IF(Z28&lt;&gt;"",$H27,"")</f>
        <v/>
      </c>
      <c r="AB27" s="5" t="str">
        <f aca="false">IF(AC27&lt;&gt;"",$F27,IF(AD27&lt;&gt;"",$F27,""))</f>
        <v/>
      </c>
      <c r="AC27" s="5" t="str">
        <f aca="false">IF($I27&lt;$K$49+$Q$43,IF($I26&gt;=$K$49+$Q$43,$I27,""),"")</f>
        <v/>
      </c>
      <c r="AD27" s="5" t="str">
        <f aca="false">IF(AC28&lt;&gt;"",$I27,"")</f>
        <v/>
      </c>
      <c r="AE27" s="5" t="str">
        <f aca="false">IF(AF27&lt;&gt;"",$F27,IF(AG27&lt;&gt;"",$F27,""))</f>
        <v/>
      </c>
      <c r="AF27" s="5" t="str">
        <f aca="false">IF($J27&lt;$K$49+$R$43,IF($J26&gt;=$K$49+$R$43,$J27,""),"")</f>
        <v/>
      </c>
      <c r="AG27" s="5" t="str">
        <f aca="false">IF(AF28&lt;&gt;"",$J27,"")</f>
        <v/>
      </c>
      <c r="AH27" s="5" t="str">
        <f aca="false">IF(AI27&lt;&gt;"",$F27,IF(AJ27&lt;&gt;"",$F27,""))</f>
        <v/>
      </c>
      <c r="AI27" s="5" t="str">
        <f aca="false">IF($K27&lt;$K$49+$S$43,IF($K26&gt;=$K$49+$S$43,$K27,""),"")</f>
        <v/>
      </c>
      <c r="AJ27" s="5" t="str">
        <f aca="false">IF(AI28&lt;&gt;"",$K27,"")</f>
        <v/>
      </c>
    </row>
    <row r="28" customFormat="false" ht="12.75" hidden="false" customHeight="true" outlineLevel="0" collapsed="false">
      <c r="C28" s="10" t="n">
        <f aca="false">C27+1</f>
        <v>18</v>
      </c>
      <c r="D28" s="21" t="n">
        <f aca="false">D27+$C$49</f>
        <v>1.7</v>
      </c>
      <c r="E28" s="22" t="n">
        <f aca="false">D28</f>
        <v>1.7</v>
      </c>
      <c r="F28" s="23" t="n">
        <f aca="false">C$47-E28</f>
        <v>1.3</v>
      </c>
      <c r="G28" s="22" t="n">
        <v>0.13</v>
      </c>
      <c r="H28" s="22" t="n">
        <v>0.25</v>
      </c>
      <c r="I28" s="22" t="n">
        <v>0.46</v>
      </c>
      <c r="J28" s="22" t="n">
        <v>0.6</v>
      </c>
      <c r="K28" s="22" t="n">
        <v>0.81</v>
      </c>
      <c r="O28" s="5" t="str">
        <f aca="false">IF(G28&lt;($K$49+O$43),"",IF(G28&gt;($L$49+O$43),"",G28))</f>
        <v/>
      </c>
      <c r="P28" s="5" t="n">
        <f aca="false">IF(H28&lt;($K$49+P$43),"",IF(H28&gt;($L$49+P$43),"",H28))</f>
        <v>0.25</v>
      </c>
      <c r="Q28" s="5" t="n">
        <f aca="false">IF(I28&lt;($K$49+Q$43),"",IF(I28&gt;($L$49+Q$43),"",I28))</f>
        <v>0.46</v>
      </c>
      <c r="R28" s="5" t="n">
        <f aca="false">IF(J28&lt;($K$49+R$43),"",IF(J28&gt;($L$49+R$43),"",J28))</f>
        <v>0.6</v>
      </c>
      <c r="S28" s="5" t="n">
        <f aca="false">IF(K28&lt;($K$49+S$43),"",IF(K28&gt;($L$49+S$43),"",K28))</f>
        <v>0.81</v>
      </c>
      <c r="V28" s="5" t="str">
        <f aca="false">IF(W28&lt;&gt;"",$F28,IF(X28&lt;&gt;"",$F28,""))</f>
        <v/>
      </c>
      <c r="W28" s="5" t="str">
        <f aca="false">IF($G28&lt;$K$49+$O$43,IF($G27&gt;=$K$49+$O$43,$G28,""),"")</f>
        <v/>
      </c>
      <c r="X28" s="5" t="str">
        <f aca="false">IF(W29&lt;&gt;"",$G28,"")</f>
        <v/>
      </c>
      <c r="Y28" s="5" t="str">
        <f aca="false">IF(Z28&lt;&gt;"",$F28,IF(AA28&lt;&gt;"",$F28,""))</f>
        <v/>
      </c>
      <c r="Z28" s="5" t="str">
        <f aca="false">IF($H28&lt;$K$49+$P$43,IF($H27&gt;=$K$49+$P$43,$H28,""),"")</f>
        <v/>
      </c>
      <c r="AA28" s="5" t="str">
        <f aca="false">IF(Z29&lt;&gt;"",$H28,"")</f>
        <v/>
      </c>
      <c r="AB28" s="5" t="str">
        <f aca="false">IF(AC28&lt;&gt;"",$F28,IF(AD28&lt;&gt;"",$F28,""))</f>
        <v/>
      </c>
      <c r="AC28" s="5" t="str">
        <f aca="false">IF($I28&lt;$K$49+$Q$43,IF($I27&gt;=$K$49+$Q$43,$I28,""),"")</f>
        <v/>
      </c>
      <c r="AD28" s="5" t="str">
        <f aca="false">IF(AC29&lt;&gt;"",$I28,"")</f>
        <v/>
      </c>
      <c r="AE28" s="5" t="str">
        <f aca="false">IF(AF28&lt;&gt;"",$F28,IF(AG28&lt;&gt;"",$F28,""))</f>
        <v/>
      </c>
      <c r="AF28" s="5" t="str">
        <f aca="false">IF($J28&lt;$K$49+$R$43,IF($J27&gt;=$K$49+$R$43,$J28,""),"")</f>
        <v/>
      </c>
      <c r="AG28" s="5" t="str">
        <f aca="false">IF(AF29&lt;&gt;"",$J28,"")</f>
        <v/>
      </c>
      <c r="AH28" s="5" t="str">
        <f aca="false">IF(AI28&lt;&gt;"",$F28,IF(AJ28&lt;&gt;"",$F28,""))</f>
        <v/>
      </c>
      <c r="AI28" s="5" t="str">
        <f aca="false">IF($K28&lt;$K$49+$S$43,IF($K27&gt;=$K$49+$S$43,$K28,""),"")</f>
        <v/>
      </c>
      <c r="AJ28" s="5" t="str">
        <f aca="false">IF(AI29&lt;&gt;"",$K28,"")</f>
        <v/>
      </c>
    </row>
    <row r="29" customFormat="false" ht="12.75" hidden="false" customHeight="true" outlineLevel="0" collapsed="false">
      <c r="C29" s="10" t="n">
        <f aca="false">C28+1</f>
        <v>19</v>
      </c>
      <c r="D29" s="21" t="n">
        <f aca="false">D28+$C$49</f>
        <v>1.8</v>
      </c>
      <c r="E29" s="22" t="n">
        <f aca="false">D29</f>
        <v>1.8</v>
      </c>
      <c r="F29" s="23" t="n">
        <f aca="false">C$47-E29</f>
        <v>1.2</v>
      </c>
      <c r="G29" s="22" t="n">
        <v>0.11</v>
      </c>
      <c r="H29" s="22" t="n">
        <v>0.22</v>
      </c>
      <c r="I29" s="22" t="n">
        <v>0.4</v>
      </c>
      <c r="J29" s="22" t="n">
        <v>0.54</v>
      </c>
      <c r="K29" s="22" t="n">
        <v>0.72</v>
      </c>
      <c r="O29" s="5" t="str">
        <f aca="false">IF(G29&lt;($K$49+O$43),"",IF(G29&gt;($L$49+O$43),"",G29))</f>
        <v/>
      </c>
      <c r="P29" s="5" t="n">
        <f aca="false">IF(H29&lt;($K$49+P$43),"",IF(H29&gt;($L$49+P$43),"",H29))</f>
        <v>0.22</v>
      </c>
      <c r="Q29" s="5" t="n">
        <f aca="false">IF(I29&lt;($K$49+Q$43),"",IF(I29&gt;($L$49+Q$43),"",I29))</f>
        <v>0.4</v>
      </c>
      <c r="R29" s="5" t="n">
        <f aca="false">IF(J29&lt;($K$49+R$43),"",IF(J29&gt;($L$49+R$43),"",J29))</f>
        <v>0.54</v>
      </c>
      <c r="S29" s="5" t="n">
        <f aca="false">IF(K29&lt;($K$49+S$43),"",IF(K29&gt;($L$49+S$43),"",K29))</f>
        <v>0.72</v>
      </c>
      <c r="V29" s="5" t="str">
        <f aca="false">IF(W29&lt;&gt;"",$F29,IF(X29&lt;&gt;"",$F29,""))</f>
        <v/>
      </c>
      <c r="W29" s="5" t="str">
        <f aca="false">IF($G29&lt;$K$49+$O$43,IF($G28&gt;=$K$49+$O$43,$G29,""),"")</f>
        <v/>
      </c>
      <c r="X29" s="5" t="str">
        <f aca="false">IF(W30&lt;&gt;"",$G29,"")</f>
        <v/>
      </c>
      <c r="Y29" s="5" t="n">
        <f aca="false">IF(Z29&lt;&gt;"",$F29,IF(AA29&lt;&gt;"",$F29,""))</f>
        <v>1.2</v>
      </c>
      <c r="Z29" s="5" t="str">
        <f aca="false">IF($H29&lt;$K$49+$P$43,IF($H28&gt;=$K$49+$P$43,$H29,""),"")</f>
        <v/>
      </c>
      <c r="AA29" s="5" t="n">
        <f aca="false">IF(Z30&lt;&gt;"",$H29,"")</f>
        <v>0.22</v>
      </c>
      <c r="AB29" s="5" t="str">
        <f aca="false">IF(AC29&lt;&gt;"",$F29,IF(AD29&lt;&gt;"",$F29,""))</f>
        <v/>
      </c>
      <c r="AC29" s="5" t="str">
        <f aca="false">IF($I29&lt;$K$49+$Q$43,IF($I28&gt;=$K$49+$Q$43,$I29,""),"")</f>
        <v/>
      </c>
      <c r="AD29" s="5" t="str">
        <f aca="false">IF(AC30&lt;&gt;"",$I29,"")</f>
        <v/>
      </c>
      <c r="AE29" s="5" t="str">
        <f aca="false">IF(AF29&lt;&gt;"",$F29,IF(AG29&lt;&gt;"",$F29,""))</f>
        <v/>
      </c>
      <c r="AF29" s="5" t="str">
        <f aca="false">IF($J29&lt;$K$49+$R$43,IF($J28&gt;=$K$49+$R$43,$J29,""),"")</f>
        <v/>
      </c>
      <c r="AG29" s="5" t="str">
        <f aca="false">IF(AF30&lt;&gt;"",$J29,"")</f>
        <v/>
      </c>
      <c r="AH29" s="5" t="str">
        <f aca="false">IF(AI29&lt;&gt;"",$F29,IF(AJ29&lt;&gt;"",$F29,""))</f>
        <v/>
      </c>
      <c r="AI29" s="5" t="str">
        <f aca="false">IF($K29&lt;$K$49+$S$43,IF($K28&gt;=$K$49+$S$43,$K29,""),"")</f>
        <v/>
      </c>
      <c r="AJ29" s="5" t="str">
        <f aca="false">IF(AI30&lt;&gt;"",$K29,"")</f>
        <v/>
      </c>
    </row>
    <row r="30" customFormat="false" ht="12.75" hidden="false" customHeight="true" outlineLevel="0" collapsed="false">
      <c r="C30" s="10" t="n">
        <f aca="false">C29+1</f>
        <v>20</v>
      </c>
      <c r="D30" s="21" t="n">
        <f aca="false">D29+$C$49</f>
        <v>1.9</v>
      </c>
      <c r="E30" s="22" t="n">
        <f aca="false">D30</f>
        <v>1.9</v>
      </c>
      <c r="F30" s="23" t="n">
        <f aca="false">C$47-E30</f>
        <v>1.1</v>
      </c>
      <c r="G30" s="22" t="n">
        <v>0.09</v>
      </c>
      <c r="H30" s="22" t="n">
        <v>0.18</v>
      </c>
      <c r="I30" s="22" t="n">
        <v>0.35</v>
      </c>
      <c r="J30" s="22" t="n">
        <v>0.47</v>
      </c>
      <c r="K30" s="22" t="n">
        <v>0.61</v>
      </c>
      <c r="O30" s="5" t="str">
        <f aca="false">IF(G30&lt;($K$49+O$43),"",IF(G30&gt;($L$49+O$43),"",G30))</f>
        <v/>
      </c>
      <c r="P30" s="5" t="str">
        <f aca="false">IF(H30&lt;($K$49+P$43),"",IF(H30&gt;($L$49+P$43),"",H30))</f>
        <v/>
      </c>
      <c r="Q30" s="5" t="n">
        <f aca="false">IF(I30&lt;($K$49+Q$43),"",IF(I30&gt;($L$49+Q$43),"",I30))</f>
        <v>0.35</v>
      </c>
      <c r="R30" s="5" t="n">
        <f aca="false">IF(J30&lt;($K$49+R$43),"",IF(J30&gt;($L$49+R$43),"",J30))</f>
        <v>0.47</v>
      </c>
      <c r="S30" s="5" t="n">
        <f aca="false">IF(K30&lt;($K$49+S$43),"",IF(K30&gt;($L$49+S$43),"",K30))</f>
        <v>0.61</v>
      </c>
      <c r="V30" s="5" t="str">
        <f aca="false">IF(W30&lt;&gt;"",$F30,IF(X30&lt;&gt;"",$F30,""))</f>
        <v/>
      </c>
      <c r="W30" s="5" t="str">
        <f aca="false">IF($G30&lt;$K$49+$O$43,IF($G29&gt;=$K$49+$O$43,$G30,""),"")</f>
        <v/>
      </c>
      <c r="X30" s="5" t="str">
        <f aca="false">IF(W31&lt;&gt;"",$G30,"")</f>
        <v/>
      </c>
      <c r="Y30" s="5" t="n">
        <f aca="false">IF(Z30&lt;&gt;"",$F30,IF(AA30&lt;&gt;"",$F30,""))</f>
        <v>1.1</v>
      </c>
      <c r="Z30" s="5" t="n">
        <f aca="false">IF($H30&lt;$K$49+$P$43,IF($H29&gt;=$K$49+$P$43,$H30,""),"")</f>
        <v>0.18</v>
      </c>
      <c r="AA30" s="5" t="str">
        <f aca="false">IF(Z31&lt;&gt;"",$H30,"")</f>
        <v/>
      </c>
      <c r="AB30" s="5" t="str">
        <f aca="false">IF(AC30&lt;&gt;"",$F30,IF(AD30&lt;&gt;"",$F30,""))</f>
        <v/>
      </c>
      <c r="AC30" s="5" t="str">
        <f aca="false">IF($I30&lt;$K$49+$Q$43,IF($I29&gt;=$K$49+$Q$43,$I30,""),"")</f>
        <v/>
      </c>
      <c r="AD30" s="5" t="str">
        <f aca="false">IF(AC31&lt;&gt;"",$I30,"")</f>
        <v/>
      </c>
      <c r="AE30" s="5" t="str">
        <f aca="false">IF(AF30&lt;&gt;"",$F30,IF(AG30&lt;&gt;"",$F30,""))</f>
        <v/>
      </c>
      <c r="AF30" s="5" t="str">
        <f aca="false">IF($J30&lt;$K$49+$R$43,IF($J29&gt;=$K$49+$R$43,$J30,""),"")</f>
        <v/>
      </c>
      <c r="AG30" s="5" t="str">
        <f aca="false">IF(AF31&lt;&gt;"",$J30,"")</f>
        <v/>
      </c>
      <c r="AH30" s="5" t="str">
        <f aca="false">IF(AI30&lt;&gt;"",$F30,IF(AJ30&lt;&gt;"",$F30,""))</f>
        <v/>
      </c>
      <c r="AI30" s="5" t="str">
        <f aca="false">IF($K30&lt;$K$49+$S$43,IF($K29&gt;=$K$49+$S$43,$K30,""),"")</f>
        <v/>
      </c>
      <c r="AJ30" s="5" t="str">
        <f aca="false">IF(AI31&lt;&gt;"",$K30,"")</f>
        <v/>
      </c>
    </row>
    <row r="31" customFormat="false" ht="12.75" hidden="false" customHeight="true" outlineLevel="0" collapsed="false">
      <c r="C31" s="10" t="n">
        <f aca="false">C30+1</f>
        <v>21</v>
      </c>
      <c r="D31" s="21" t="n">
        <f aca="false">D30+$C$49</f>
        <v>2</v>
      </c>
      <c r="E31" s="22" t="n">
        <f aca="false">D31</f>
        <v>2</v>
      </c>
      <c r="F31" s="23" t="n">
        <f aca="false">C$47-E31</f>
        <v>1</v>
      </c>
      <c r="G31" s="22" t="n">
        <v>0.07</v>
      </c>
      <c r="H31" s="22" t="n">
        <v>0.16</v>
      </c>
      <c r="I31" s="22" t="n">
        <v>0.3</v>
      </c>
      <c r="J31" s="22" t="n">
        <v>0.42</v>
      </c>
      <c r="K31" s="22" t="n">
        <v>0.53</v>
      </c>
      <c r="O31" s="5" t="str">
        <f aca="false">IF(G31&lt;($K$49+O$43),"",IF(G31&gt;($L$49+O$43),"",G31))</f>
        <v/>
      </c>
      <c r="P31" s="5" t="str">
        <f aca="false">IF(H31&lt;($K$49+P$43),"",IF(H31&gt;($L$49+P$43),"",H31))</f>
        <v/>
      </c>
      <c r="Q31" s="5" t="n">
        <f aca="false">IF(I31&lt;($K$49+Q$43),"",IF(I31&gt;($L$49+Q$43),"",I31))</f>
        <v>0.3</v>
      </c>
      <c r="R31" s="5" t="n">
        <f aca="false">IF(J31&lt;($K$49+R$43),"",IF(J31&gt;($L$49+R$43),"",J31))</f>
        <v>0.42</v>
      </c>
      <c r="S31" s="5" t="n">
        <f aca="false">IF(K31&lt;($K$49+S$43),"",IF(K31&gt;($L$49+S$43),"",K31))</f>
        <v>0.53</v>
      </c>
      <c r="V31" s="5" t="str">
        <f aca="false">IF(W31&lt;&gt;"",$F31,IF(X31&lt;&gt;"",$F31,""))</f>
        <v/>
      </c>
      <c r="W31" s="5" t="str">
        <f aca="false">IF($G31&lt;$K$49+$O$43,IF($G30&gt;=$K$49+$O$43,$G31,""),"")</f>
        <v/>
      </c>
      <c r="X31" s="5" t="str">
        <f aca="false">IF(W32&lt;&gt;"",$G31,"")</f>
        <v/>
      </c>
      <c r="Y31" s="5" t="str">
        <f aca="false">IF(Z31&lt;&gt;"",$F31,IF(AA31&lt;&gt;"",$F31,""))</f>
        <v/>
      </c>
      <c r="Z31" s="5" t="str">
        <f aca="false">IF($H31&lt;$K$49+$P$43,IF($H30&gt;=$K$49+$P$43,$H31,""),"")</f>
        <v/>
      </c>
      <c r="AA31" s="5" t="str">
        <f aca="false">IF(Z32&lt;&gt;"",$H31,"")</f>
        <v/>
      </c>
      <c r="AB31" s="5" t="str">
        <f aca="false">IF(AC31&lt;&gt;"",$F31,IF(AD31&lt;&gt;"",$F31,""))</f>
        <v/>
      </c>
      <c r="AC31" s="5" t="str">
        <f aca="false">IF($I31&lt;$K$49+$Q$43,IF($I30&gt;=$K$49+$Q$43,$I31,""),"")</f>
        <v/>
      </c>
      <c r="AD31" s="5" t="str">
        <f aca="false">IF(AC32&lt;&gt;"",$I31,"")</f>
        <v/>
      </c>
      <c r="AE31" s="5" t="str">
        <f aca="false">IF(AF31&lt;&gt;"",$F31,IF(AG31&lt;&gt;"",$F31,""))</f>
        <v/>
      </c>
      <c r="AF31" s="5" t="str">
        <f aca="false">IF($J31&lt;$K$49+$R$43,IF($J30&gt;=$K$49+$R$43,$J31,""),"")</f>
        <v/>
      </c>
      <c r="AG31" s="5" t="str">
        <f aca="false">IF(AF32&lt;&gt;"",$J31,"")</f>
        <v/>
      </c>
      <c r="AH31" s="5" t="str">
        <f aca="false">IF(AI31&lt;&gt;"",$F31,IF(AJ31&lt;&gt;"",$F31,""))</f>
        <v/>
      </c>
      <c r="AI31" s="5" t="str">
        <f aca="false">IF($K31&lt;$K$49+$S$43,IF($K30&gt;=$K$49+$S$43,$K31,""),"")</f>
        <v/>
      </c>
      <c r="AJ31" s="5" t="str">
        <f aca="false">IF(AI32&lt;&gt;"",$K31,"")</f>
        <v/>
      </c>
    </row>
    <row r="32" customFormat="false" ht="12.75" hidden="false" customHeight="true" outlineLevel="0" collapsed="false">
      <c r="C32" s="10" t="n">
        <f aca="false">C31+1</f>
        <v>22</v>
      </c>
      <c r="D32" s="21" t="n">
        <f aca="false">IF(C$48&gt;21,D31+$C$49,"")</f>
        <v>2.1</v>
      </c>
      <c r="E32" s="22" t="n">
        <f aca="false">D32</f>
        <v>2.1</v>
      </c>
      <c r="F32" s="23" t="n">
        <f aca="false">IF(C$48&gt;21,C$47-E32,0)</f>
        <v>0.9</v>
      </c>
      <c r="G32" s="22" t="n">
        <v>0.06</v>
      </c>
      <c r="H32" s="22" t="n">
        <v>0.12</v>
      </c>
      <c r="I32" s="22" t="n">
        <v>0.24</v>
      </c>
      <c r="J32" s="22" t="n">
        <v>0.34</v>
      </c>
      <c r="K32" s="22" t="n">
        <v>0.42</v>
      </c>
      <c r="O32" s="5" t="str">
        <f aca="false">IF(G32&lt;($K$49+O$43),"",IF(G32&gt;($L$49+O$43),"",G32))</f>
        <v/>
      </c>
      <c r="P32" s="5" t="str">
        <f aca="false">IF(H32&lt;($K$49+P$43),"",IF(H32&gt;($L$49+P$43),"",H32))</f>
        <v/>
      </c>
      <c r="Q32" s="5" t="n">
        <f aca="false">IF(I32&lt;($K$49+Q$43),"",IF(I32&gt;($L$49+Q$43),"",I32))</f>
        <v>0.24</v>
      </c>
      <c r="R32" s="5" t="n">
        <f aca="false">IF(J32&lt;($K$49+R$43),"",IF(J32&gt;($L$49+R$43),"",J32))</f>
        <v>0.34</v>
      </c>
      <c r="S32" s="5" t="n">
        <f aca="false">IF(K32&lt;($K$49+S$43),"",IF(K32&gt;($L$49+S$43),"",K32))</f>
        <v>0.42</v>
      </c>
      <c r="V32" s="5" t="str">
        <f aca="false">IF(W32&lt;&gt;"",$F32,IF(X32&lt;&gt;"",$F32,""))</f>
        <v/>
      </c>
      <c r="W32" s="5" t="str">
        <f aca="false">IF($G32&lt;$K$49+$O$43,IF($G31&gt;=$K$49+$O$43,$G32,""),"")</f>
        <v/>
      </c>
      <c r="X32" s="5" t="str">
        <f aca="false">IF(W33&lt;&gt;"",$G32,"")</f>
        <v/>
      </c>
      <c r="Y32" s="5" t="str">
        <f aca="false">IF(Z32&lt;&gt;"",$F32,IF(AA32&lt;&gt;"",$F32,""))</f>
        <v/>
      </c>
      <c r="Z32" s="5" t="str">
        <f aca="false">IF($H32&lt;$K$49+$P$43,IF($H31&gt;=$K$49+$P$43,$H32,""),"")</f>
        <v/>
      </c>
      <c r="AA32" s="5" t="str">
        <f aca="false">IF(Z33&lt;&gt;"",$H32,"")</f>
        <v/>
      </c>
      <c r="AB32" s="5" t="n">
        <f aca="false">IF(AC32&lt;&gt;"",$F32,IF(AD32&lt;&gt;"",$F32,""))</f>
        <v>0.9</v>
      </c>
      <c r="AC32" s="5" t="str">
        <f aca="false">IF($I32&lt;$K$49+$Q$43,IF($I31&gt;=$K$49+$Q$43,$I32,""),"")</f>
        <v/>
      </c>
      <c r="AD32" s="5" t="n">
        <f aca="false">IF(AC33&lt;&gt;"",$I32,"")</f>
        <v>0.24</v>
      </c>
      <c r="AE32" s="5" t="str">
        <f aca="false">IF(AF32&lt;&gt;"",$F32,IF(AG32&lt;&gt;"",$F32,""))</f>
        <v/>
      </c>
      <c r="AF32" s="5" t="str">
        <f aca="false">IF($J32&lt;$K$49+$R$43,IF($J31&gt;=$K$49+$R$43,$J32,""),"")</f>
        <v/>
      </c>
      <c r="AG32" s="5" t="str">
        <f aca="false">IF(AF33&lt;&gt;"",$J32,"")</f>
        <v/>
      </c>
      <c r="AH32" s="5" t="str">
        <f aca="false">IF(AI32&lt;&gt;"",$F32,IF(AJ32&lt;&gt;"",$F32,""))</f>
        <v/>
      </c>
      <c r="AI32" s="5" t="str">
        <f aca="false">IF($K32&lt;$K$49+$S$43,IF($K31&gt;=$K$49+$S$43,$K32,""),"")</f>
        <v/>
      </c>
      <c r="AJ32" s="5" t="str">
        <f aca="false">IF(AI33&lt;&gt;"",$K32,"")</f>
        <v/>
      </c>
    </row>
    <row r="33" customFormat="false" ht="12.75" hidden="false" customHeight="true" outlineLevel="0" collapsed="false">
      <c r="C33" s="10" t="n">
        <f aca="false">C32+1</f>
        <v>23</v>
      </c>
      <c r="D33" s="21" t="n">
        <f aca="false">IF(C$48&gt;21,D32+$C$49,"")</f>
        <v>2.2</v>
      </c>
      <c r="E33" s="22" t="n">
        <f aca="false">D33</f>
        <v>2.2</v>
      </c>
      <c r="F33" s="23" t="n">
        <f aca="false">IF(C$48&gt;21,C$47-E33,0)</f>
        <v>0.799999999999999</v>
      </c>
      <c r="G33" s="22" t="n">
        <v>0.04</v>
      </c>
      <c r="H33" s="22" t="n">
        <v>0.1</v>
      </c>
      <c r="I33" s="22" t="n">
        <v>0.19</v>
      </c>
      <c r="J33" s="22" t="n">
        <v>0.27</v>
      </c>
      <c r="K33" s="22" t="n">
        <v>0.34</v>
      </c>
      <c r="O33" s="5" t="str">
        <f aca="false">IF(G33&lt;($K$49+O$43),"",IF(G33&gt;($L$49+O$43),"",G33))</f>
        <v/>
      </c>
      <c r="P33" s="5" t="str">
        <f aca="false">IF(H33&lt;($K$49+P$43),"",IF(H33&gt;($L$49+P$43),"",H33))</f>
        <v/>
      </c>
      <c r="Q33" s="5" t="str">
        <f aca="false">IF(I33&lt;($K$49+Q$43),"",IF(I33&gt;($L$49+Q$43),"",I33))</f>
        <v/>
      </c>
      <c r="R33" s="5" t="n">
        <f aca="false">IF(J33&lt;($K$49+R$43),"",IF(J33&gt;($L$49+R$43),"",J33))</f>
        <v>0.27</v>
      </c>
      <c r="S33" s="5" t="n">
        <f aca="false">IF(K33&lt;($K$49+S$43),"",IF(K33&gt;($L$49+S$43),"",K33))</f>
        <v>0.34</v>
      </c>
      <c r="V33" s="5" t="str">
        <f aca="false">IF(W33&lt;&gt;"",$F33,IF(X33&lt;&gt;"",$F33,""))</f>
        <v/>
      </c>
      <c r="W33" s="5" t="str">
        <f aca="false">IF($G33&lt;$K$49+$O$43,IF($G32&gt;=$K$49+$O$43,$G33,""),"")</f>
        <v/>
      </c>
      <c r="X33" s="5" t="str">
        <f aca="false">IF(W34&lt;&gt;"",$G33,"")</f>
        <v/>
      </c>
      <c r="Y33" s="5" t="str">
        <f aca="false">IF(Z33&lt;&gt;"",$F33,IF(AA33&lt;&gt;"",$F33,""))</f>
        <v/>
      </c>
      <c r="Z33" s="5" t="str">
        <f aca="false">IF($H33&lt;$K$49+$P$43,IF($H32&gt;=$K$49+$P$43,$H33,""),"")</f>
        <v/>
      </c>
      <c r="AA33" s="5" t="str">
        <f aca="false">IF(Z34&lt;&gt;"",$H33,"")</f>
        <v/>
      </c>
      <c r="AB33" s="5" t="n">
        <f aca="false">IF(AC33&lt;&gt;"",$F33,IF(AD33&lt;&gt;"",$F33,""))</f>
        <v>0.799999999999999</v>
      </c>
      <c r="AC33" s="5" t="n">
        <f aca="false">IF($I33&lt;$K$49+$Q$43,IF($I32&gt;=$K$49+$Q$43,$I33,""),"")</f>
        <v>0.19</v>
      </c>
      <c r="AD33" s="5" t="str">
        <f aca="false">IF(AC34&lt;&gt;"",$I33,"")</f>
        <v/>
      </c>
      <c r="AE33" s="5" t="str">
        <f aca="false">IF(AF33&lt;&gt;"",$F33,IF(AG33&lt;&gt;"",$F33,""))</f>
        <v/>
      </c>
      <c r="AF33" s="5" t="str">
        <f aca="false">IF($J33&lt;$K$49+$R$43,IF($J32&gt;=$K$49+$R$43,$J33,""),"")</f>
        <v/>
      </c>
      <c r="AG33" s="5" t="str">
        <f aca="false">IF(AF34&lt;&gt;"",$J33,"")</f>
        <v/>
      </c>
      <c r="AH33" s="5" t="str">
        <f aca="false">IF(AI33&lt;&gt;"",$F33,IF(AJ33&lt;&gt;"",$F33,""))</f>
        <v/>
      </c>
      <c r="AI33" s="5" t="str">
        <f aca="false">IF($K33&lt;$K$49+$S$43,IF($K32&gt;=$K$49+$S$43,$K33,""),"")</f>
        <v/>
      </c>
      <c r="AJ33" s="5" t="str">
        <f aca="false">IF(AI34&lt;&gt;"",$K33,"")</f>
        <v/>
      </c>
    </row>
    <row r="34" customFormat="false" ht="12.75" hidden="false" customHeight="true" outlineLevel="0" collapsed="false">
      <c r="C34" s="10" t="n">
        <f aca="false">C33+1</f>
        <v>24</v>
      </c>
      <c r="D34" s="21" t="n">
        <f aca="false">IF(C$48&gt;21,D33+$C$49,"")</f>
        <v>2.3</v>
      </c>
      <c r="E34" s="22" t="n">
        <f aca="false">D34</f>
        <v>2.3</v>
      </c>
      <c r="F34" s="23" t="n">
        <f aca="false">IF(C$48&gt;21,C$47-E34,0)</f>
        <v>0.699999999999999</v>
      </c>
      <c r="G34" s="22" t="n">
        <v>0.03</v>
      </c>
      <c r="H34" s="22" t="n">
        <v>0.07</v>
      </c>
      <c r="I34" s="22" t="n">
        <v>0.14</v>
      </c>
      <c r="J34" s="22" t="n">
        <v>0.21</v>
      </c>
      <c r="K34" s="22" t="n">
        <v>0.26</v>
      </c>
      <c r="O34" s="5" t="str">
        <f aca="false">IF(G34&lt;($K$49+O$43),"",IF(G34&gt;($L$49+O$43),"",G34))</f>
        <v/>
      </c>
      <c r="P34" s="5" t="str">
        <f aca="false">IF(H34&lt;($K$49+P$43),"",IF(H34&gt;($L$49+P$43),"",H34))</f>
        <v/>
      </c>
      <c r="Q34" s="5" t="str">
        <f aca="false">IF(I34&lt;($K$49+Q$43),"",IF(I34&gt;($L$49+Q$43),"",I34))</f>
        <v/>
      </c>
      <c r="R34" s="5" t="n">
        <f aca="false">IF(J34&lt;($K$49+R$43),"",IF(J34&gt;($L$49+R$43),"",J34))</f>
        <v>0.21</v>
      </c>
      <c r="S34" s="5" t="n">
        <f aca="false">IF(K34&lt;($K$49+S$43),"",IF(K34&gt;($L$49+S$43),"",K34))</f>
        <v>0.26</v>
      </c>
      <c r="V34" s="5" t="str">
        <f aca="false">IF(W34&lt;&gt;"",$F34,IF(X34&lt;&gt;"",$F34,""))</f>
        <v/>
      </c>
      <c r="W34" s="5" t="str">
        <f aca="false">IF($G34&lt;$K$49+$O$43,IF($G33&gt;=$K$49+$O$43,$G34,""),"")</f>
        <v/>
      </c>
      <c r="X34" s="5" t="str">
        <f aca="false">IF(W35&lt;&gt;"",$G34,"")</f>
        <v/>
      </c>
      <c r="Y34" s="5" t="str">
        <f aca="false">IF(Z34&lt;&gt;"",$F34,IF(AA34&lt;&gt;"",$F34,""))</f>
        <v/>
      </c>
      <c r="Z34" s="5" t="str">
        <f aca="false">IF($H34&lt;$K$49+$P$43,IF($H33&gt;=$K$49+$P$43,$H34,""),"")</f>
        <v/>
      </c>
      <c r="AA34" s="5" t="str">
        <f aca="false">IF(Z35&lt;&gt;"",$H34,"")</f>
        <v/>
      </c>
      <c r="AB34" s="5" t="str">
        <f aca="false">IF(AC34&lt;&gt;"",$F34,IF(AD34&lt;&gt;"",$F34,""))</f>
        <v/>
      </c>
      <c r="AC34" s="5" t="str">
        <f aca="false">IF($I34&lt;$K$49+$Q$43,IF($I33&gt;=$K$49+$Q$43,$I34,""),"")</f>
        <v/>
      </c>
      <c r="AD34" s="5" t="str">
        <f aca="false">IF(AC35&lt;&gt;"",$I34,"")</f>
        <v/>
      </c>
      <c r="AE34" s="5" t="n">
        <f aca="false">IF(AF34&lt;&gt;"",$F34,IF(AG34&lt;&gt;"",$F34,""))</f>
        <v>0.699999999999999</v>
      </c>
      <c r="AF34" s="5" t="str">
        <f aca="false">IF($J34&lt;$K$49+$R$43,IF($J33&gt;=$K$49+$R$43,$J34,""),"")</f>
        <v/>
      </c>
      <c r="AG34" s="5" t="n">
        <f aca="false">IF(AF35&lt;&gt;"",$J34,"")</f>
        <v>0.21</v>
      </c>
      <c r="AH34" s="5" t="n">
        <f aca="false">IF(AI34&lt;&gt;"",$F34,IF(AJ34&lt;&gt;"",$F34,""))</f>
        <v>0.699999999999999</v>
      </c>
      <c r="AI34" s="5" t="str">
        <f aca="false">IF($K34&lt;$K$49+$S$43,IF($K33&gt;=$K$49+$S$43,$K34,""),"")</f>
        <v/>
      </c>
      <c r="AJ34" s="5" t="n">
        <f aca="false">IF(AI35&lt;&gt;"",$K34,"")</f>
        <v>0.26</v>
      </c>
    </row>
    <row r="35" customFormat="false" ht="12.75" hidden="false" customHeight="true" outlineLevel="0" collapsed="false">
      <c r="C35" s="10" t="n">
        <f aca="false">C34+1</f>
        <v>25</v>
      </c>
      <c r="D35" s="21" t="n">
        <f aca="false">IF(C$48&gt;21,D34+$C$49,"")</f>
        <v>2.4</v>
      </c>
      <c r="E35" s="22" t="n">
        <f aca="false">D35</f>
        <v>2.4</v>
      </c>
      <c r="F35" s="23" t="n">
        <f aca="false">IF(C$48&gt;21,C$47-E35,0)</f>
        <v>0.599999999999999</v>
      </c>
      <c r="G35" s="22" t="n">
        <v>0.03</v>
      </c>
      <c r="H35" s="22" t="n">
        <v>0.05</v>
      </c>
      <c r="I35" s="22" t="n">
        <v>0.1</v>
      </c>
      <c r="J35" s="22" t="n">
        <v>0.14</v>
      </c>
      <c r="K35" s="22" t="n">
        <v>0.18</v>
      </c>
      <c r="O35" s="5" t="str">
        <f aca="false">IF(G35&lt;($K$49+O$43),"",IF(G35&gt;($L$49+O$43),"",G35))</f>
        <v/>
      </c>
      <c r="P35" s="5" t="str">
        <f aca="false">IF(H35&lt;($K$49+P$43),"",IF(H35&gt;($L$49+P$43),"",H35))</f>
        <v/>
      </c>
      <c r="Q35" s="5" t="str">
        <f aca="false">IF(I35&lt;($K$49+Q$43),"",IF(I35&gt;($L$49+Q$43),"",I35))</f>
        <v/>
      </c>
      <c r="R35" s="5" t="str">
        <f aca="false">IF(J35&lt;($K$49+R$43),"",IF(J35&gt;($L$49+R$43),"",J35))</f>
        <v/>
      </c>
      <c r="S35" s="5" t="str">
        <f aca="false">IF(K35&lt;($K$49+S$43),"",IF(K35&gt;($L$49+S$43),"",K35))</f>
        <v/>
      </c>
      <c r="V35" s="5" t="str">
        <f aca="false">IF(W35&lt;&gt;"",$F35,IF(X35&lt;&gt;"",$F35,""))</f>
        <v/>
      </c>
      <c r="W35" s="5" t="str">
        <f aca="false">IF($G35&lt;$K$49+$O$43,IF($G34&gt;=$K$49+$O$43,$G35,""),"")</f>
        <v/>
      </c>
      <c r="X35" s="5" t="str">
        <f aca="false">IF(W36&lt;&gt;"",$G35,"")</f>
        <v/>
      </c>
      <c r="Y35" s="5" t="str">
        <f aca="false">IF(Z35&lt;&gt;"",$F35,IF(AA35&lt;&gt;"",$F35,""))</f>
        <v/>
      </c>
      <c r="Z35" s="5" t="str">
        <f aca="false">IF($H35&lt;$K$49+$P$43,IF($H34&gt;=$K$49+$P$43,$H35,""),"")</f>
        <v/>
      </c>
      <c r="AA35" s="5" t="str">
        <f aca="false">IF(Z36&lt;&gt;"",$H35,"")</f>
        <v/>
      </c>
      <c r="AB35" s="5" t="str">
        <f aca="false">IF(AC35&lt;&gt;"",$F35,IF(AD35&lt;&gt;"",$F35,""))</f>
        <v/>
      </c>
      <c r="AC35" s="5" t="str">
        <f aca="false">IF($I35&lt;$K$49+$Q$43,IF($I34&gt;=$K$49+$Q$43,$I35,""),"")</f>
        <v/>
      </c>
      <c r="AD35" s="5" t="str">
        <f aca="false">IF(AC36&lt;&gt;"",$I35,"")</f>
        <v/>
      </c>
      <c r="AE35" s="5" t="n">
        <f aca="false">IF(AF35&lt;&gt;"",$F35,IF(AG35&lt;&gt;"",$F35,""))</f>
        <v>0.599999999999999</v>
      </c>
      <c r="AF35" s="5" t="n">
        <f aca="false">IF($J35&lt;$K$49+$R$43,IF($J34&gt;=$K$49+$R$43,$J35,""),"")</f>
        <v>0.14</v>
      </c>
      <c r="AG35" s="5" t="str">
        <f aca="false">IF(AF36&lt;&gt;"",$J35,"")</f>
        <v/>
      </c>
      <c r="AH35" s="5" t="n">
        <f aca="false">IF(AI35&lt;&gt;"",$F35,IF(AJ35&lt;&gt;"",$F35,""))</f>
        <v>0.599999999999999</v>
      </c>
      <c r="AI35" s="5" t="n">
        <f aca="false">IF($K35&lt;$K$49+$S$43,IF($K34&gt;=$K$49+$S$43,$K35,""),"")</f>
        <v>0.18</v>
      </c>
      <c r="AJ35" s="5" t="str">
        <f aca="false">IF(AI36&lt;&gt;"",$K35,"")</f>
        <v/>
      </c>
    </row>
    <row r="36" customFormat="false" ht="12.75" hidden="false" customHeight="true" outlineLevel="0" collapsed="false">
      <c r="C36" s="10" t="n">
        <f aca="false">C35+1</f>
        <v>26</v>
      </c>
      <c r="D36" s="21" t="n">
        <f aca="false">IF(C$48&gt;21,D35+$C$49,"")</f>
        <v>2.5</v>
      </c>
      <c r="E36" s="22" t="n">
        <f aca="false">D36</f>
        <v>2.5</v>
      </c>
      <c r="F36" s="23" t="n">
        <f aca="false">IF(C$48&gt;21,C$47-E36,0)</f>
        <v>0.499999999999999</v>
      </c>
      <c r="G36" s="22" t="n">
        <v>0.03</v>
      </c>
      <c r="H36" s="22" t="n">
        <v>0.04</v>
      </c>
      <c r="I36" s="22" t="n">
        <v>0.07</v>
      </c>
      <c r="J36" s="22" t="n">
        <v>0.1</v>
      </c>
      <c r="K36" s="22" t="n">
        <v>0.13</v>
      </c>
      <c r="O36" s="5" t="str">
        <f aca="false">IF(G36&lt;($K$49+O$43),"",IF(G36&gt;($L$49+O$43),"",G36))</f>
        <v/>
      </c>
      <c r="P36" s="5" t="str">
        <f aca="false">IF(H36&lt;($K$49+P$43),"",IF(H36&gt;($L$49+P$43),"",H36))</f>
        <v/>
      </c>
      <c r="Q36" s="5" t="str">
        <f aca="false">IF(I36&lt;($K$49+Q$43),"",IF(I36&gt;($L$49+Q$43),"",I36))</f>
        <v/>
      </c>
      <c r="R36" s="5" t="str">
        <f aca="false">IF(J36&lt;($K$49+R$43),"",IF(J36&gt;($L$49+R$43),"",J36))</f>
        <v/>
      </c>
      <c r="S36" s="5" t="str">
        <f aca="false">IF(K36&lt;($K$49+S$43),"",IF(K36&gt;($L$49+S$43),"",K36))</f>
        <v/>
      </c>
      <c r="V36" s="5" t="str">
        <f aca="false">IF(W36&lt;&gt;"",$F36,IF(X36&lt;&gt;"",$F36,""))</f>
        <v/>
      </c>
      <c r="W36" s="5" t="str">
        <f aca="false">IF($G36&lt;$K$49+$O$43,IF($G35&gt;=$K$49+$O$43,$G36,""),"")</f>
        <v/>
      </c>
      <c r="X36" s="5" t="str">
        <f aca="false">IF(W37&lt;&gt;"",$G36,"")</f>
        <v/>
      </c>
      <c r="Y36" s="5" t="str">
        <f aca="false">IF(Z36&lt;&gt;"",$F36,IF(AA36&lt;&gt;"",$F36,""))</f>
        <v/>
      </c>
      <c r="Z36" s="5" t="str">
        <f aca="false">IF($H36&lt;$K$49+$P$43,IF($H35&gt;=$K$49+$P$43,$H36,""),"")</f>
        <v/>
      </c>
      <c r="AA36" s="5" t="str">
        <f aca="false">IF(Z37&lt;&gt;"",$H36,"")</f>
        <v/>
      </c>
      <c r="AB36" s="5" t="str">
        <f aca="false">IF(AC36&lt;&gt;"",$F36,IF(AD36&lt;&gt;"",$F36,""))</f>
        <v/>
      </c>
      <c r="AC36" s="5" t="str">
        <f aca="false">IF($I36&lt;$K$49+$Q$43,IF($I35&gt;=$K$49+$Q$43,$I36,""),"")</f>
        <v/>
      </c>
      <c r="AD36" s="5" t="str">
        <f aca="false">IF(AC37&lt;&gt;"",$I36,"")</f>
        <v/>
      </c>
      <c r="AE36" s="5" t="str">
        <f aca="false">IF(AF36&lt;&gt;"",$F36,IF(AG36&lt;&gt;"",$F36,""))</f>
        <v/>
      </c>
      <c r="AF36" s="5" t="str">
        <f aca="false">IF($J36&lt;$K$49+$R$43,IF($J35&gt;=$K$49+$R$43,$J36,""),"")</f>
        <v/>
      </c>
      <c r="AG36" s="5" t="str">
        <f aca="false">IF(AF37&lt;&gt;"",$J36,"")</f>
        <v/>
      </c>
      <c r="AH36" s="5" t="str">
        <f aca="false">IF(AI36&lt;&gt;"",$F36,IF(AJ36&lt;&gt;"",$F36,""))</f>
        <v/>
      </c>
      <c r="AI36" s="5" t="str">
        <f aca="false">IF($K36&lt;$K$49+$S$43,IF($K35&gt;=$K$49+$S$43,$K36,""),"")</f>
        <v/>
      </c>
      <c r="AJ36" s="5" t="str">
        <f aca="false">IF(AI37&lt;&gt;"",$K36,"")</f>
        <v/>
      </c>
    </row>
    <row r="37" customFormat="false" ht="12.75" hidden="false" customHeight="true" outlineLevel="0" collapsed="false">
      <c r="C37" s="10" t="n">
        <f aca="false">C36+1</f>
        <v>27</v>
      </c>
      <c r="D37" s="21" t="n">
        <f aca="false">IF(C$48&gt;21,D36+$C$49,"")</f>
        <v>2.6</v>
      </c>
      <c r="E37" s="22" t="n">
        <f aca="false">D37</f>
        <v>2.6</v>
      </c>
      <c r="F37" s="23" t="n">
        <f aca="false">IF(C$48&gt;21,C$47-E37,0)</f>
        <v>0.399999999999999</v>
      </c>
      <c r="G37" s="22" t="n">
        <v>0.03</v>
      </c>
      <c r="H37" s="22" t="n">
        <v>0.04</v>
      </c>
      <c r="I37" s="22" t="n">
        <v>0.06</v>
      </c>
      <c r="J37" s="22" t="n">
        <v>0.08</v>
      </c>
      <c r="K37" s="22" t="n">
        <v>0.1</v>
      </c>
      <c r="O37" s="5" t="str">
        <f aca="false">IF(G37&lt;($K$49+O$43),"",IF(G37&gt;($L$49+O$43),"",G37))</f>
        <v/>
      </c>
      <c r="P37" s="5" t="str">
        <f aca="false">IF(H37&lt;($K$49+P$43),"",IF(H37&gt;($L$49+P$43),"",H37))</f>
        <v/>
      </c>
      <c r="Q37" s="5" t="str">
        <f aca="false">IF(I37&lt;($K$49+Q$43),"",IF(I37&gt;($L$49+Q$43),"",I37))</f>
        <v/>
      </c>
      <c r="R37" s="5" t="str">
        <f aca="false">IF(J37&lt;($K$49+R$43),"",IF(J37&gt;($L$49+R$43),"",J37))</f>
        <v/>
      </c>
      <c r="S37" s="5" t="str">
        <f aca="false">IF(K37&lt;($K$49+S$43),"",IF(K37&gt;($L$49+S$43),"",K37))</f>
        <v/>
      </c>
      <c r="V37" s="5" t="str">
        <f aca="false">IF(W37&lt;&gt;"",$F37,IF(X37&lt;&gt;"",$F37,""))</f>
        <v/>
      </c>
      <c r="W37" s="5" t="str">
        <f aca="false">IF($G37&lt;$K$49+$O$43,IF($G36&gt;=$K$49+$O$43,$G37,""),"")</f>
        <v/>
      </c>
      <c r="X37" s="5" t="str">
        <f aca="false">IF(W38&lt;&gt;"",$G37,"")</f>
        <v/>
      </c>
      <c r="Y37" s="5" t="str">
        <f aca="false">IF(Z37&lt;&gt;"",$F37,IF(AA37&lt;&gt;"",$F37,""))</f>
        <v/>
      </c>
      <c r="Z37" s="5" t="str">
        <f aca="false">IF($H37&lt;$K$49+$P$43,IF($H36&gt;=$K$49+$P$43,$H37,""),"")</f>
        <v/>
      </c>
      <c r="AA37" s="5" t="str">
        <f aca="false">IF(Z38&lt;&gt;"",$H37,"")</f>
        <v/>
      </c>
      <c r="AB37" s="5" t="str">
        <f aca="false">IF(AC37&lt;&gt;"",$F37,IF(AD37&lt;&gt;"",$F37,""))</f>
        <v/>
      </c>
      <c r="AC37" s="5" t="str">
        <f aca="false">IF($I37&lt;$K$49+$Q$43,IF($I36&gt;=$K$49+$Q$43,$I37,""),"")</f>
        <v/>
      </c>
      <c r="AD37" s="5" t="str">
        <f aca="false">IF(AC38&lt;&gt;"",$I37,"")</f>
        <v/>
      </c>
      <c r="AE37" s="5" t="str">
        <f aca="false">IF(AF37&lt;&gt;"",$F37,IF(AG37&lt;&gt;"",$F37,""))</f>
        <v/>
      </c>
      <c r="AF37" s="5" t="str">
        <f aca="false">IF($J37&lt;$K$49+$R$43,IF($J36&gt;=$K$49+$R$43,$J37,""),"")</f>
        <v/>
      </c>
      <c r="AG37" s="5" t="str">
        <f aca="false">IF(AF38&lt;&gt;"",$J37,"")</f>
        <v/>
      </c>
      <c r="AH37" s="5" t="str">
        <f aca="false">IF(AI37&lt;&gt;"",$F37,IF(AJ37&lt;&gt;"",$F37,""))</f>
        <v/>
      </c>
      <c r="AI37" s="5" t="str">
        <f aca="false">IF($K37&lt;$K$49+$S$43,IF($K36&gt;=$K$49+$S$43,$K37,""),"")</f>
        <v/>
      </c>
      <c r="AJ37" s="5" t="str">
        <f aca="false">IF(AI38&lt;&gt;"",$K37,"")</f>
        <v/>
      </c>
    </row>
    <row r="38" customFormat="false" ht="12.75" hidden="false" customHeight="true" outlineLevel="0" collapsed="false">
      <c r="C38" s="10" t="n">
        <f aca="false">C37+1</f>
        <v>28</v>
      </c>
      <c r="D38" s="21" t="n">
        <f aca="false">IF(C$48&gt;21,D37+$C$49,"")</f>
        <v>2.7</v>
      </c>
      <c r="E38" s="22" t="n">
        <f aca="false">D38</f>
        <v>2.7</v>
      </c>
      <c r="F38" s="23" t="n">
        <f aca="false">IF(C$48&gt;21,C$47-E38,0)</f>
        <v>0.299999999999999</v>
      </c>
      <c r="G38" s="22" t="n">
        <v>0.02</v>
      </c>
      <c r="H38" s="22" t="n">
        <v>0.03</v>
      </c>
      <c r="I38" s="22" t="n">
        <v>0.05</v>
      </c>
      <c r="J38" s="22" t="n">
        <v>0.06</v>
      </c>
      <c r="K38" s="22" t="n">
        <v>0.07</v>
      </c>
      <c r="O38" s="5" t="str">
        <f aca="false">IF(G38&lt;($K$49+O$43),"",IF(G38&gt;($L$49+O$43),"",G38))</f>
        <v/>
      </c>
      <c r="P38" s="5" t="str">
        <f aca="false">IF(H38&lt;($K$49+P$43),"",IF(H38&gt;($L$49+P$43),"",H38))</f>
        <v/>
      </c>
      <c r="Q38" s="5" t="str">
        <f aca="false">IF(I38&lt;($K$49+Q$43),"",IF(I38&gt;($L$49+Q$43),"",I38))</f>
        <v/>
      </c>
      <c r="R38" s="5" t="str">
        <f aca="false">IF(J38&lt;($K$49+R$43),"",IF(J38&gt;($L$49+R$43),"",J38))</f>
        <v/>
      </c>
      <c r="S38" s="5" t="str">
        <f aca="false">IF(K38&lt;($K$49+S$43),"",IF(K38&gt;($L$49+S$43),"",K38))</f>
        <v/>
      </c>
      <c r="V38" s="5" t="str">
        <f aca="false">IF(W38&lt;&gt;"",$F38,IF(X38&lt;&gt;"",$F38,""))</f>
        <v/>
      </c>
      <c r="W38" s="5" t="str">
        <f aca="false">IF($G38&lt;$K$49+$O$43,IF($G37&gt;=$K$49+$O$43,$G38,""),"")</f>
        <v/>
      </c>
      <c r="X38" s="5" t="str">
        <f aca="false">IF(W39&lt;&gt;"",$G38,"")</f>
        <v/>
      </c>
      <c r="Y38" s="5" t="str">
        <f aca="false">IF(Z38&lt;&gt;"",$F38,IF(AA38&lt;&gt;"",$F38,""))</f>
        <v/>
      </c>
      <c r="Z38" s="5" t="str">
        <f aca="false">IF($H38&lt;$K$49+$P$43,IF($H37&gt;=$K$49+$P$43,$H38,""),"")</f>
        <v/>
      </c>
      <c r="AA38" s="5" t="str">
        <f aca="false">IF(Z39&lt;&gt;"",$H38,"")</f>
        <v/>
      </c>
      <c r="AB38" s="5" t="str">
        <f aca="false">IF(AC38&lt;&gt;"",$F38,IF(AD38&lt;&gt;"",$F38,""))</f>
        <v/>
      </c>
      <c r="AC38" s="5" t="str">
        <f aca="false">IF($I38&lt;$K$49+$Q$43,IF($I37&gt;=$K$49+$Q$43,$I38,""),"")</f>
        <v/>
      </c>
      <c r="AD38" s="5" t="str">
        <f aca="false">IF(AC39&lt;&gt;"",$I38,"")</f>
        <v/>
      </c>
      <c r="AE38" s="5" t="str">
        <f aca="false">IF(AF38&lt;&gt;"",$F38,IF(AG38&lt;&gt;"",$F38,""))</f>
        <v/>
      </c>
      <c r="AF38" s="5" t="str">
        <f aca="false">IF($J38&lt;$K$49+$R$43,IF($J37&gt;=$K$49+$R$43,$J38,""),"")</f>
        <v/>
      </c>
      <c r="AG38" s="5" t="str">
        <f aca="false">IF(AF39&lt;&gt;"",$J38,"")</f>
        <v/>
      </c>
      <c r="AH38" s="5" t="str">
        <f aca="false">IF(AI38&lt;&gt;"",$F38,IF(AJ38&lt;&gt;"",$F38,""))</f>
        <v/>
      </c>
      <c r="AI38" s="5" t="str">
        <f aca="false">IF($K38&lt;$K$49+$S$43,IF($K37&gt;=$K$49+$S$43,$K38,""),"")</f>
        <v/>
      </c>
      <c r="AJ38" s="5" t="str">
        <f aca="false">IF(AI39&lt;&gt;"",$K38,"")</f>
        <v/>
      </c>
    </row>
    <row r="39" customFormat="false" ht="12.75" hidden="false" customHeight="true" outlineLevel="0" collapsed="false">
      <c r="C39" s="10" t="n">
        <f aca="false">C38+1</f>
        <v>29</v>
      </c>
      <c r="D39" s="21" t="n">
        <f aca="false">IF(C$48&gt;21,D38+$C$49,"")</f>
        <v>2.8</v>
      </c>
      <c r="E39" s="22" t="n">
        <f aca="false">D39</f>
        <v>2.8</v>
      </c>
      <c r="F39" s="23" t="n">
        <f aca="false">IF(C$48&gt;21,C$47-E39,0)</f>
        <v>0.199999999999999</v>
      </c>
      <c r="G39" s="22" t="n">
        <v>0.02</v>
      </c>
      <c r="H39" s="22" t="n">
        <v>0.03</v>
      </c>
      <c r="I39" s="22" t="n">
        <v>0.04</v>
      </c>
      <c r="J39" s="22" t="n">
        <v>0.05</v>
      </c>
      <c r="K39" s="22" t="n">
        <v>0.06</v>
      </c>
      <c r="O39" s="5" t="str">
        <f aca="false">IF(G39&lt;($K$49+O$43),"",IF(G39&gt;($L$49+O$43),"",G39))</f>
        <v/>
      </c>
      <c r="P39" s="5" t="str">
        <f aca="false">IF(H39&lt;($K$49+P$43),"",IF(H39&gt;($L$49+P$43),"",H39))</f>
        <v/>
      </c>
      <c r="Q39" s="5" t="str">
        <f aca="false">IF(I39&lt;($K$49+Q$43),"",IF(I39&gt;($L$49+Q$43),"",I39))</f>
        <v/>
      </c>
      <c r="R39" s="5" t="str">
        <f aca="false">IF(J39&lt;($K$49+R$43),"",IF(J39&gt;($L$49+R$43),"",J39))</f>
        <v/>
      </c>
      <c r="S39" s="5" t="str">
        <f aca="false">IF(K39&lt;($K$49+S$43),"",IF(K39&gt;($L$49+S$43),"",K39))</f>
        <v/>
      </c>
      <c r="V39" s="5" t="str">
        <f aca="false">IF(W39&lt;&gt;"",$F39,IF(X39&lt;&gt;"",$F39,""))</f>
        <v/>
      </c>
      <c r="W39" s="5" t="str">
        <f aca="false">IF($G39&lt;$K$49+$O$43,IF($G38&gt;=$K$49+$O$43,$G39,""),"")</f>
        <v/>
      </c>
      <c r="X39" s="5" t="str">
        <f aca="false">IF(W40&lt;&gt;"",$G39,"")</f>
        <v/>
      </c>
      <c r="Y39" s="5" t="str">
        <f aca="false">IF(Z39&lt;&gt;"",$F39,IF(AA39&lt;&gt;"",$F39,""))</f>
        <v/>
      </c>
      <c r="Z39" s="5" t="str">
        <f aca="false">IF($H39&lt;$K$49+$P$43,IF($H38&gt;=$K$49+$P$43,$H39,""),"")</f>
        <v/>
      </c>
      <c r="AA39" s="5" t="str">
        <f aca="false">IF(Z40&lt;&gt;"",$H39,"")</f>
        <v/>
      </c>
      <c r="AB39" s="5" t="str">
        <f aca="false">IF(AC39&lt;&gt;"",$F39,IF(AD39&lt;&gt;"",$F39,""))</f>
        <v/>
      </c>
      <c r="AC39" s="5" t="str">
        <f aca="false">IF($I39&lt;$K$49+$Q$43,IF($I38&gt;=$K$49+$Q$43,$I39,""),"")</f>
        <v/>
      </c>
      <c r="AD39" s="5" t="str">
        <f aca="false">IF(AC40&lt;&gt;"",$I39,"")</f>
        <v/>
      </c>
      <c r="AE39" s="5" t="str">
        <f aca="false">IF(AF39&lt;&gt;"",$F39,IF(AG39&lt;&gt;"",$F39,""))</f>
        <v/>
      </c>
      <c r="AF39" s="5" t="str">
        <f aca="false">IF($J39&lt;$K$49+$R$43,IF($J38&gt;=$K$49+$R$43,$J39,""),"")</f>
        <v/>
      </c>
      <c r="AG39" s="5" t="str">
        <f aca="false">IF(AF40&lt;&gt;"",$J39,"")</f>
        <v/>
      </c>
      <c r="AH39" s="5" t="str">
        <f aca="false">IF(AI39&lt;&gt;"",$F39,IF(AJ39&lt;&gt;"",$F39,""))</f>
        <v/>
      </c>
      <c r="AI39" s="5" t="str">
        <f aca="false">IF($K39&lt;$K$49+$S$43,IF($K38&gt;=$K$49+$S$43,$K39,""),"")</f>
        <v/>
      </c>
      <c r="AJ39" s="5" t="str">
        <f aca="false">IF(AI40&lt;&gt;"",$K39,"")</f>
        <v/>
      </c>
    </row>
    <row r="40" customFormat="false" ht="12.75" hidden="false" customHeight="true" outlineLevel="0" collapsed="false">
      <c r="C40" s="10" t="n">
        <f aca="false">C39+1</f>
        <v>30</v>
      </c>
      <c r="D40" s="21" t="n">
        <f aca="false">IF(C$48&gt;21,D39+$C$49,"")</f>
        <v>2.9</v>
      </c>
      <c r="E40" s="22" t="n">
        <f aca="false">D40</f>
        <v>2.9</v>
      </c>
      <c r="F40" s="23" t="n">
        <f aca="false">IF(C$48&gt;21,C$47-E40,0)</f>
        <v>0.0999999999999988</v>
      </c>
      <c r="G40" s="22" t="n">
        <v>0.02</v>
      </c>
      <c r="H40" s="22" t="n">
        <v>0.03</v>
      </c>
      <c r="I40" s="22" t="n">
        <v>0.04</v>
      </c>
      <c r="J40" s="22" t="n">
        <v>0.04</v>
      </c>
      <c r="K40" s="22" t="n">
        <v>0.05</v>
      </c>
      <c r="O40" s="5" t="str">
        <f aca="false">IF(G40&lt;($K$49+O$43),"",IF(G40&gt;($L$49+O$43),"",G40))</f>
        <v/>
      </c>
      <c r="P40" s="5" t="str">
        <f aca="false">IF(H40&lt;($K$49+P$43),"",IF(H40&gt;($L$49+P$43),"",H40))</f>
        <v/>
      </c>
      <c r="Q40" s="5" t="str">
        <f aca="false">IF(I40&lt;($K$49+Q$43),"",IF(I40&gt;($L$49+Q$43),"",I40))</f>
        <v/>
      </c>
      <c r="R40" s="5" t="str">
        <f aca="false">IF(J40&lt;($K$49+R$43),"",IF(J40&gt;($L$49+R$43),"",J40))</f>
        <v/>
      </c>
      <c r="S40" s="5" t="str">
        <f aca="false">IF(K40&lt;($K$49+S$43),"",IF(K40&gt;($L$49+S$43),"",K40))</f>
        <v/>
      </c>
      <c r="V40" s="5" t="str">
        <f aca="false">IF(W40&lt;&gt;"",$F40,IF(X40&lt;&gt;"",$F40,""))</f>
        <v/>
      </c>
      <c r="W40" s="5" t="str">
        <f aca="false">IF($G40&lt;$K$49+$O$43,IF($G39&gt;=$K$49+$O$43,$G40,""),"")</f>
        <v/>
      </c>
      <c r="X40" s="5" t="str">
        <f aca="false">IF(W41&lt;&gt;"",$G40,"")</f>
        <v/>
      </c>
      <c r="Y40" s="5" t="str">
        <f aca="false">IF(Z40&lt;&gt;"",$F40,IF(AA40&lt;&gt;"",$F40,""))</f>
        <v/>
      </c>
      <c r="Z40" s="5" t="str">
        <f aca="false">IF($H40&lt;$K$49+$P$43,IF($H39&gt;=$K$49+$P$43,$H40,""),"")</f>
        <v/>
      </c>
      <c r="AA40" s="5" t="str">
        <f aca="false">IF(Z41&lt;&gt;"",$H40,"")</f>
        <v/>
      </c>
      <c r="AB40" s="5" t="str">
        <f aca="false">IF(AC40&lt;&gt;"",$F40,IF(AD40&lt;&gt;"",$F40,""))</f>
        <v/>
      </c>
      <c r="AC40" s="5" t="str">
        <f aca="false">IF($I40&lt;$K$49+$Q$43,IF($I39&gt;=$K$49+$Q$43,$I40,""),"")</f>
        <v/>
      </c>
      <c r="AD40" s="5" t="str">
        <f aca="false">IF(AC41&lt;&gt;"",$I40,"")</f>
        <v/>
      </c>
      <c r="AE40" s="5" t="str">
        <f aca="false">IF(AF40&lt;&gt;"",$F40,IF(AG40&lt;&gt;"",$F40,""))</f>
        <v/>
      </c>
      <c r="AF40" s="5" t="str">
        <f aca="false">IF($J40&lt;$K$49+$R$43,IF($J39&gt;=$K$49+$R$43,$J40,""),"")</f>
        <v/>
      </c>
      <c r="AG40" s="5" t="str">
        <f aca="false">IF(AF41&lt;&gt;"",$J40,"")</f>
        <v/>
      </c>
      <c r="AH40" s="5" t="str">
        <f aca="false">IF(AI40&lt;&gt;"",$F40,IF(AJ40&lt;&gt;"",$F40,""))</f>
        <v/>
      </c>
      <c r="AI40" s="5" t="str">
        <f aca="false">IF($K40&lt;$K$49+$S$43,IF($K39&gt;=$K$49+$S$43,$K40,""),"")</f>
        <v/>
      </c>
      <c r="AJ40" s="5" t="str">
        <f aca="false">IF(AI41&lt;&gt;"",$K40,"")</f>
        <v/>
      </c>
    </row>
    <row r="41" customFormat="false" ht="12.75" hidden="false" customHeight="true" outlineLevel="0" collapsed="false">
      <c r="C41" s="10" t="n">
        <f aca="false">C40+1</f>
        <v>31</v>
      </c>
      <c r="D41" s="21" t="n">
        <f aca="false">IF(C$48&gt;21,D40+$C$49,"")</f>
        <v>3</v>
      </c>
      <c r="E41" s="22" t="n">
        <f aca="false">D41</f>
        <v>3</v>
      </c>
      <c r="F41" s="23" t="n">
        <f aca="false">IF(C$48&gt;21,C$47-E41,0)</f>
        <v>0</v>
      </c>
      <c r="G41" s="22" t="n">
        <v>0.02</v>
      </c>
      <c r="H41" s="22" t="n">
        <v>0.03</v>
      </c>
      <c r="I41" s="22" t="n">
        <v>0.03</v>
      </c>
      <c r="J41" s="22" t="n">
        <v>0.04</v>
      </c>
      <c r="K41" s="22" t="n">
        <v>0.04</v>
      </c>
      <c r="O41" s="5" t="str">
        <f aca="false">IF(G41&lt;($K$49+O$43),"",IF(G41&gt;($L$49+O$43),"",G41))</f>
        <v/>
      </c>
      <c r="P41" s="5" t="str">
        <f aca="false">IF(H41&lt;($K$49+P$43),"",IF(H41&gt;($L$49+P$43),"",H41))</f>
        <v/>
      </c>
      <c r="Q41" s="5" t="str">
        <f aca="false">IF(I41&lt;($K$49+Q$43),"",IF(I41&gt;($L$49+Q$43),"",I41))</f>
        <v/>
      </c>
      <c r="R41" s="5" t="str">
        <f aca="false">IF(J41&lt;($K$49+R$43),"",IF(J41&gt;($L$49+R$43),"",J41))</f>
        <v/>
      </c>
      <c r="S41" s="5" t="str">
        <f aca="false">IF(K41&lt;($K$49+S$43),"",IF(K41&gt;($L$49+S$43),"",K41))</f>
        <v/>
      </c>
      <c r="V41" s="5" t="str">
        <f aca="false">IF(W41&lt;&gt;"",$F41,IF(X41&lt;&gt;"",$F41,""))</f>
        <v/>
      </c>
      <c r="W41" s="5" t="str">
        <f aca="false">IF($G41&lt;$K$49+$O$43,IF($G40&gt;=$K$49+$O$43,$G41,""),"")</f>
        <v/>
      </c>
      <c r="X41" s="24"/>
      <c r="Y41" s="5" t="str">
        <f aca="false">IF(Z41&lt;&gt;"",$F41,IF(AA41&lt;&gt;"",$F41,""))</f>
        <v/>
      </c>
      <c r="Z41" s="5" t="str">
        <f aca="false">IF($H41&lt;$K$49+$P$43,IF($H40&gt;=$K$49+$P$43,$H41,""),"")</f>
        <v/>
      </c>
      <c r="AA41" s="24"/>
      <c r="AB41" s="5" t="str">
        <f aca="false">IF(AC41&lt;&gt;"",$F41,IF(AD41&lt;&gt;"",$F41,""))</f>
        <v/>
      </c>
      <c r="AC41" s="5" t="str">
        <f aca="false">IF($I41&lt;$K$49+$Q$43,IF($I40&gt;=$K$49+$Q$43,$I41,""),"")</f>
        <v/>
      </c>
      <c r="AD41" s="24"/>
      <c r="AE41" s="5" t="str">
        <f aca="false">IF(AF41&lt;&gt;"",$F41,IF(AG41&lt;&gt;"",$F41,""))</f>
        <v/>
      </c>
      <c r="AF41" s="5" t="str">
        <f aca="false">IF($J41&lt;$K$49+$R$43,IF($J40&gt;=$K$49+$R$43,$J41,""),"")</f>
        <v/>
      </c>
      <c r="AG41" s="24"/>
      <c r="AH41" s="5" t="str">
        <f aca="false">IF(AI41&lt;&gt;"",$F41,IF(AJ41&lt;&gt;"",$F41,""))</f>
        <v/>
      </c>
      <c r="AI41" s="5" t="str">
        <f aca="false">IF($K41&lt;$K$49+$S$43,IF($K40&gt;=$K$49+$S$43,$K41,""),"")</f>
        <v/>
      </c>
      <c r="AJ41" s="24"/>
    </row>
    <row r="42" customFormat="false" ht="12.75" hidden="false" customHeight="true" outlineLevel="0" collapsed="false"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</row>
    <row r="43" customFormat="false" ht="12.75" hidden="false" customHeight="true" outlineLevel="0" collapsed="false">
      <c r="E43" s="25"/>
      <c r="F43" s="26" t="s">
        <v>14</v>
      </c>
      <c r="G43" s="27" t="s">
        <v>15</v>
      </c>
      <c r="H43" s="27"/>
      <c r="I43" s="27"/>
      <c r="J43" s="27"/>
      <c r="M43" s="3"/>
      <c r="N43" s="3" t="s">
        <v>16</v>
      </c>
      <c r="O43" s="5" t="n">
        <f aca="false">MIN(G$11:G$41)</f>
        <v>0.02</v>
      </c>
      <c r="P43" s="5" t="n">
        <f aca="false">MIN(H$11:H$41)</f>
        <v>0.03</v>
      </c>
      <c r="Q43" s="5" t="n">
        <f aca="false">MIN(I$11:I$41)</f>
        <v>0.03</v>
      </c>
      <c r="R43" s="5" t="n">
        <f aca="false">MIN(J$11:J$41)</f>
        <v>0.04</v>
      </c>
      <c r="S43" s="5" t="n">
        <f aca="false">MIN(K$11:K$41)</f>
        <v>0.04</v>
      </c>
      <c r="AJ43" s="28"/>
    </row>
    <row r="44" customFormat="false" ht="12.75" hidden="false" customHeight="true" outlineLevel="0" collapsed="false">
      <c r="E44" s="25"/>
      <c r="F44" s="26" t="s">
        <v>17</v>
      </c>
      <c r="G44" s="27" t="s">
        <v>18</v>
      </c>
      <c r="H44" s="27"/>
      <c r="I44" s="27"/>
      <c r="J44" s="27"/>
      <c r="M44" s="3"/>
      <c r="N44" s="3" t="s">
        <v>12</v>
      </c>
      <c r="O44" s="29" t="n">
        <f aca="false">MIN(O11:O41)</f>
        <v>0.2</v>
      </c>
      <c r="P44" s="29" t="n">
        <f aca="false">MIN(P11:P41)</f>
        <v>0.22</v>
      </c>
      <c r="Q44" s="29" t="n">
        <f aca="false">MIN(Q11:Q41)</f>
        <v>0.24</v>
      </c>
      <c r="R44" s="29" t="n">
        <f aca="false">MIN(R11:R41)</f>
        <v>0.21</v>
      </c>
      <c r="S44" s="29" t="n">
        <f aca="false">MIN(S11:S41)</f>
        <v>0.26</v>
      </c>
      <c r="AJ44" s="28"/>
    </row>
    <row r="45" customFormat="false" ht="12.75" hidden="false" customHeight="true" outlineLevel="0" collapsed="false">
      <c r="E45" s="25"/>
      <c r="F45" s="26" t="s">
        <v>19</v>
      </c>
      <c r="G45" s="27" t="s">
        <v>20</v>
      </c>
      <c r="H45" s="27"/>
      <c r="I45" s="27"/>
      <c r="J45" s="27"/>
      <c r="M45" s="3"/>
      <c r="N45" s="3" t="s">
        <v>13</v>
      </c>
      <c r="O45" s="29" t="n">
        <f aca="false">MAX(O11:O41)</f>
        <v>0.69</v>
      </c>
      <c r="P45" s="29" t="n">
        <f aca="false">MAX(P11:P41)</f>
        <v>0.98</v>
      </c>
      <c r="Q45" s="29" t="n">
        <f aca="false">MAX(Q11:Q41)</f>
        <v>1.33</v>
      </c>
      <c r="R45" s="29" t="n">
        <f aca="false">MAX(R11:R41)</f>
        <v>1.41</v>
      </c>
      <c r="S45" s="29" t="n">
        <f aca="false">MAX(S11:S41)</f>
        <v>1.41</v>
      </c>
      <c r="AJ45" s="5"/>
    </row>
    <row r="46" customFormat="false" ht="12.75" hidden="false" customHeight="true" outlineLevel="0" collapsed="false">
      <c r="A46" s="30" t="s">
        <v>21</v>
      </c>
      <c r="B46" s="30"/>
      <c r="C46" s="30"/>
      <c r="E46" s="25"/>
      <c r="F46" s="26" t="s">
        <v>22</v>
      </c>
      <c r="G46" s="27" t="s">
        <v>23</v>
      </c>
      <c r="H46" s="27"/>
      <c r="I46" s="27"/>
      <c r="J46" s="27"/>
      <c r="N46" s="3" t="s">
        <v>24</v>
      </c>
      <c r="O46" s="29" t="n">
        <f aca="false">O45-O44</f>
        <v>0.49</v>
      </c>
      <c r="P46" s="29" t="n">
        <f aca="false">P45-P44</f>
        <v>0.76</v>
      </c>
      <c r="Q46" s="29" t="n">
        <f aca="false">Q45-Q44</f>
        <v>1.09</v>
      </c>
      <c r="R46" s="29" t="n">
        <f aca="false">R45-R44</f>
        <v>1.2</v>
      </c>
      <c r="S46" s="29" t="n">
        <f aca="false">S45-S44</f>
        <v>1.15</v>
      </c>
      <c r="V46" s="5" t="n">
        <f aca="false">MAX(V11:V41)</f>
        <v>1.6</v>
      </c>
      <c r="W46" s="5" t="n">
        <f aca="false">MAX(X11:X41)</f>
        <v>0.2</v>
      </c>
      <c r="X46" s="28"/>
      <c r="Y46" s="5" t="n">
        <f aca="false">MAX(Y11:Y41)</f>
        <v>1.2</v>
      </c>
      <c r="Z46" s="5" t="n">
        <f aca="false">MAX(AA11:AA41)</f>
        <v>0.22</v>
      </c>
      <c r="AA46" s="28"/>
      <c r="AB46" s="5" t="n">
        <f aca="false">MAX(AB11:AB41)</f>
        <v>0.9</v>
      </c>
      <c r="AC46" s="5" t="n">
        <f aca="false">MAX(AD11:AD41)</f>
        <v>0.24</v>
      </c>
      <c r="AD46" s="28"/>
      <c r="AE46" s="5" t="n">
        <f aca="false">MAX(AE11:AE41)</f>
        <v>0.699999999999999</v>
      </c>
      <c r="AF46" s="5" t="n">
        <f aca="false">MAX(AG11:AG41)</f>
        <v>0.21</v>
      </c>
      <c r="AG46" s="28"/>
      <c r="AH46" s="5" t="n">
        <f aca="false">MAX(AH11:AH41)</f>
        <v>0.699999999999999</v>
      </c>
      <c r="AI46" s="5" t="n">
        <f aca="false">MAX(AJ11:AJ41)</f>
        <v>0.26</v>
      </c>
    </row>
    <row r="47" customFormat="false" ht="12.75" hidden="false" customHeight="true" outlineLevel="0" collapsed="false">
      <c r="A47" s="25"/>
      <c r="B47" s="26" t="s">
        <v>25</v>
      </c>
      <c r="C47" s="31" t="n">
        <f aca="false">(C48-1)*C49</f>
        <v>3</v>
      </c>
      <c r="E47" s="25"/>
      <c r="F47" s="26" t="s">
        <v>26</v>
      </c>
      <c r="G47" s="27" t="s">
        <v>27</v>
      </c>
      <c r="H47" s="27"/>
      <c r="I47" s="27"/>
      <c r="J47" s="27"/>
      <c r="K47" s="32" t="s">
        <v>28</v>
      </c>
      <c r="L47" s="32"/>
      <c r="N47" s="3" t="s">
        <v>29</v>
      </c>
      <c r="O47" s="5" t="n">
        <f aca="false">(COUNT(O11:O41)-1)*$C49</f>
        <v>1.4</v>
      </c>
      <c r="P47" s="5" t="n">
        <f aca="false">(COUNT(P11:P41)-1)*$C49</f>
        <v>1.8</v>
      </c>
      <c r="Q47" s="5" t="n">
        <f aca="false">(COUNT(Q11:Q41)-1)*$C49</f>
        <v>2.1</v>
      </c>
      <c r="R47" s="5" t="n">
        <f aca="false">(COUNT(R11:R41)-1)*$C49</f>
        <v>1.9</v>
      </c>
      <c r="S47" s="5" t="n">
        <f aca="false">(COUNT(S11:S41)-1)*$C49</f>
        <v>1.2</v>
      </c>
      <c r="V47" s="5" t="n">
        <f aca="false">MIN(V12:V42)</f>
        <v>1.5</v>
      </c>
      <c r="W47" s="5" t="n">
        <f aca="false">MAX(W11:W41)</f>
        <v>0.18</v>
      </c>
      <c r="X47" s="28"/>
      <c r="Y47" s="5" t="n">
        <f aca="false">MIN(Y12:Y42)</f>
        <v>1.1</v>
      </c>
      <c r="Z47" s="5" t="n">
        <f aca="false">MAX(Z11:Z41)</f>
        <v>0.18</v>
      </c>
      <c r="AA47" s="28"/>
      <c r="AB47" s="5" t="n">
        <f aca="false">MIN(AB12:AB42)</f>
        <v>0.799999999999999</v>
      </c>
      <c r="AC47" s="5" t="n">
        <f aca="false">MAX(AC11:AC41)</f>
        <v>0.19</v>
      </c>
      <c r="AD47" s="28"/>
      <c r="AE47" s="5" t="n">
        <f aca="false">MIN(AE12:AE42)</f>
        <v>0.599999999999999</v>
      </c>
      <c r="AF47" s="5" t="n">
        <f aca="false">MAX(AF11:AF41)</f>
        <v>0.14</v>
      </c>
      <c r="AG47" s="28"/>
      <c r="AH47" s="5" t="n">
        <f aca="false">MIN(AH12:AH42)</f>
        <v>0.599999999999999</v>
      </c>
      <c r="AI47" s="5" t="n">
        <f aca="false">MAX(AI11:AI41)</f>
        <v>0.18</v>
      </c>
    </row>
    <row r="48" customFormat="false" ht="12.75" hidden="false" customHeight="true" outlineLevel="0" collapsed="false">
      <c r="A48" s="25"/>
      <c r="B48" s="26" t="s">
        <v>30</v>
      </c>
      <c r="C48" s="33" t="n">
        <v>31</v>
      </c>
      <c r="E48" s="25"/>
      <c r="F48" s="26" t="s">
        <v>31</v>
      </c>
      <c r="G48" s="27" t="s">
        <v>32</v>
      </c>
      <c r="H48" s="27"/>
      <c r="I48" s="27"/>
      <c r="J48" s="27"/>
      <c r="K48" s="34" t="s">
        <v>33</v>
      </c>
      <c r="L48" s="34" t="s">
        <v>34</v>
      </c>
      <c r="N48" s="3" t="s">
        <v>35</v>
      </c>
      <c r="O48" s="5" t="n">
        <f aca="false">O46/O47</f>
        <v>0.35</v>
      </c>
      <c r="P48" s="5" t="n">
        <f aca="false">P46/P47</f>
        <v>0.422222222222222</v>
      </c>
      <c r="Q48" s="5" t="n">
        <f aca="false">Q46/Q47</f>
        <v>0.519047619047619</v>
      </c>
      <c r="R48" s="5" t="n">
        <f aca="false">R46/R47</f>
        <v>0.631578947368421</v>
      </c>
      <c r="S48" s="5" t="n">
        <f aca="false">S46/S47</f>
        <v>0.958333333333333</v>
      </c>
      <c r="U48" s="3" t="s">
        <v>36</v>
      </c>
      <c r="V48" s="5" t="n">
        <f aca="false">(W48-W47)*(V46-V47)/(W46-W47)+V47</f>
        <v>1.55</v>
      </c>
      <c r="W48" s="5" t="n">
        <f aca="false">$K$49+O$43</f>
        <v>0.19</v>
      </c>
      <c r="X48" s="5"/>
      <c r="Y48" s="5" t="n">
        <f aca="false">(Z48-Z47)*(Y46-Y47)/(Z46-Z47)+Y47</f>
        <v>1.15</v>
      </c>
      <c r="Z48" s="5" t="n">
        <f aca="false">$K$49+P$43</f>
        <v>0.2</v>
      </c>
      <c r="AA48" s="5"/>
      <c r="AB48" s="5" t="n">
        <f aca="false">(AC48-AC47)*(AB46-AB47)/(AC46-AC47)+AB47</f>
        <v>0.819999999999999</v>
      </c>
      <c r="AC48" s="5" t="n">
        <f aca="false">$K$49+Q$43</f>
        <v>0.2</v>
      </c>
      <c r="AD48" s="5"/>
      <c r="AE48" s="5" t="n">
        <f aca="false">(AF48-AF47)*(AE46-AE47)/(AF46-AF47)+AE47</f>
        <v>0.699999999999999</v>
      </c>
      <c r="AF48" s="5" t="n">
        <f aca="false">$K$49+R$43</f>
        <v>0.21</v>
      </c>
      <c r="AG48" s="5"/>
      <c r="AH48" s="5" t="n">
        <f aca="false">(AI48-AI47)*(AH46-AH47)/(AI46-AI47)+AH47</f>
        <v>0.637499999999999</v>
      </c>
      <c r="AI48" s="5" t="n">
        <f aca="false">$K$49+S$43</f>
        <v>0.21</v>
      </c>
    </row>
    <row r="49" customFormat="false" ht="12.75" hidden="false" customHeight="true" outlineLevel="0" collapsed="false">
      <c r="A49" s="25"/>
      <c r="B49" s="26" t="s">
        <v>37</v>
      </c>
      <c r="C49" s="31" t="n">
        <f aca="false">IF(C48=21,X1,X2)</f>
        <v>0.1</v>
      </c>
      <c r="E49" s="25"/>
      <c r="F49" s="26" t="s">
        <v>38</v>
      </c>
      <c r="G49" s="35" t="n">
        <v>39057</v>
      </c>
      <c r="H49" s="35"/>
      <c r="I49" s="35"/>
      <c r="J49" s="35"/>
      <c r="K49" s="36" t="n">
        <v>0.17</v>
      </c>
      <c r="L49" s="37" t="n">
        <v>1.37</v>
      </c>
    </row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20">
    <mergeCell ref="A1:L2"/>
    <mergeCell ref="A3:L3"/>
    <mergeCell ref="A4:L6"/>
    <mergeCell ref="E8:F8"/>
    <mergeCell ref="G8:K8"/>
    <mergeCell ref="G9:K9"/>
    <mergeCell ref="V9:X9"/>
    <mergeCell ref="Y9:AA9"/>
    <mergeCell ref="AB9:AD9"/>
    <mergeCell ref="AE9:AG9"/>
    <mergeCell ref="AH9:AJ9"/>
    <mergeCell ref="G43:J43"/>
    <mergeCell ref="G44:J44"/>
    <mergeCell ref="G45:J45"/>
    <mergeCell ref="A46:C46"/>
    <mergeCell ref="G46:J46"/>
    <mergeCell ref="G47:J47"/>
    <mergeCell ref="K47:L47"/>
    <mergeCell ref="G48:J48"/>
    <mergeCell ref="G49:J49"/>
  </mergeCells>
  <dataValidations count="1">
    <dataValidation allowBlank="true" errorStyle="stop" operator="between" showDropDown="false" showErrorMessage="true" showInputMessage="true" sqref="C48" type="list">
      <formula1>$W$1:$W$2</formula1>
      <formula2>0</formula2>
    </dataValidation>
  </dataValidations>
  <printOptions headings="false" gridLines="false" gridLinesSet="true" horizontalCentered="true" verticalCentered="false"/>
  <pageMargins left="1.2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50"/>
  <sheetViews>
    <sheetView showFormulas="false" showGridLines="true" showRowColHeaders="true" showZeros="true" rightToLeft="false" tabSelected="false" showOutlineSymbols="true" defaultGridColor="true" view="normal" topLeftCell="A1" colorId="64" zoomScale="125" zoomScaleNormal="125" zoomScalePageLayoutView="100" workbookViewId="0">
      <selection pane="topLeft" activeCell="A6" activeCellId="0" sqref="A6"/>
    </sheetView>
  </sheetViews>
  <sheetFormatPr defaultColWidth="5.14453125" defaultRowHeight="12.75" zeroHeight="false" outlineLevelRow="0" outlineLevelCol="0"/>
  <cols>
    <col collapsed="false" customWidth="false" hidden="false" outlineLevel="0" max="16384" min="1" style="1" width="5.14"/>
  </cols>
  <sheetData>
    <row r="1" customFormat="false" ht="12.75" hidden="false" customHeight="true" outlineLevel="0" collapsed="false">
      <c r="A1" s="6" t="str">
        <f aca="false">CONCATENATE('Input Data'!G$43,",   ",'Input Data'!G$45,", ",'Input Data'!G$46," @",'Input Data'!G$47,",   ",'Input Data'!G$48)</f>
        <v>Kodak TMax-100,   Ilford ID-11, 1+1 @20°C,   rotation processing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customFormat="false" ht="12.75" hidden="false" customHeight="true" outlineLevel="0" collapsed="false">
      <c r="A2" s="38" t="str">
        <f aca="false">CONCATENATE('Input Data'!G10," minutes")</f>
        <v>4 minutes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customFormat="false" ht="12.75" hidden="false" customHeight="true" outlineLevel="0" collapsed="false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customFormat="false" ht="12.75" hidden="false" customHeight="true" outlineLevel="0" collapsed="false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customFormat="false" ht="12.75" hidden="false" customHeight="true" outlineLevel="0" collapsed="false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</row>
    <row r="7" customFormat="false" ht="12.75" hidden="false" customHeight="true" outlineLevel="0" collapsed="false"/>
    <row r="8" customFormat="false" ht="12.75" hidden="false" customHeight="true" outlineLevel="0" collapsed="false"/>
    <row r="9" customFormat="false" ht="12.75" hidden="false" customHeight="true" outlineLevel="0" collapsed="false"/>
    <row r="10" customFormat="false" ht="12.75" hidden="false" customHeight="true" outlineLevel="0" collapsed="false"/>
    <row r="11" customFormat="false" ht="12.75" hidden="false" customHeight="true" outlineLevel="0" collapsed="false"/>
    <row r="12" customFormat="false" ht="12.75" hidden="false" customHeight="true" outlineLevel="0" collapsed="false"/>
    <row r="13" customFormat="false" ht="12.75" hidden="false" customHeight="true" outlineLevel="0" collapsed="false"/>
    <row r="14" customFormat="false" ht="12.75" hidden="false" customHeight="true" outlineLevel="0" collapsed="false"/>
    <row r="15" customFormat="false" ht="12.75" hidden="false" customHeight="true" outlineLevel="0" collapsed="false"/>
    <row r="16" customFormat="false" ht="12.75" hidden="false" customHeight="true" outlineLevel="0" collapsed="false"/>
    <row r="17" customFormat="false" ht="12.75" hidden="false" customHeight="true" outlineLevel="0" collapsed="false"/>
    <row r="18" customFormat="false" ht="12.75" hidden="false" customHeight="true" outlineLevel="0" collapsed="false"/>
    <row r="19" customFormat="false" ht="12.75" hidden="false" customHeight="true" outlineLevel="0" collapsed="false"/>
    <row r="20" customFormat="false" ht="12.75" hidden="false" customHeight="true" outlineLevel="0" collapsed="false"/>
    <row r="21" customFormat="false" ht="12.75" hidden="false" customHeight="true" outlineLevel="0" collapsed="false"/>
    <row r="22" customFormat="false" ht="12.75" hidden="false" customHeight="true" outlineLevel="0" collapsed="false"/>
    <row r="23" customFormat="false" ht="12.75" hidden="false" customHeight="true" outlineLevel="0" collapsed="false"/>
    <row r="24" customFormat="false" ht="12.75" hidden="false" customHeight="true" outlineLevel="0" collapsed="false"/>
    <row r="25" customFormat="false" ht="12.75" hidden="false" customHeight="true" outlineLevel="0" collapsed="false"/>
    <row r="26" customFormat="false" ht="12.75" hidden="false" customHeight="true" outlineLevel="0" collapsed="false"/>
    <row r="27" customFormat="false" ht="12.75" hidden="false" customHeight="true" outlineLevel="0" collapsed="false"/>
    <row r="28" customFormat="false" ht="12.75" hidden="false" customHeight="true" outlineLevel="0" collapsed="false"/>
    <row r="29" customFormat="false" ht="12.75" hidden="false" customHeight="true" outlineLevel="0" collapsed="false"/>
    <row r="30" customFormat="false" ht="12.75" hidden="false" customHeight="true" outlineLevel="0" collapsed="false"/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>
      <c r="I41" s="39"/>
      <c r="J41" s="39"/>
      <c r="K41" s="16" t="s">
        <v>39</v>
      </c>
      <c r="L41" s="16" t="s">
        <v>40</v>
      </c>
    </row>
    <row r="42" customFormat="false" ht="12.75" hidden="false" customHeight="true" outlineLevel="0" collapsed="false">
      <c r="I42" s="40"/>
      <c r="J42" s="12" t="s">
        <v>41</v>
      </c>
      <c r="K42" s="41" t="n">
        <f aca="false">'Input Data'!O43</f>
        <v>0.02</v>
      </c>
      <c r="L42" s="41"/>
      <c r="N42" s="5" t="n">
        <f aca="false">$K$45</f>
        <v>1.55</v>
      </c>
      <c r="O42" s="5" t="n">
        <f aca="false">$K$43-0.25</f>
        <v>-0.06</v>
      </c>
      <c r="Q42" s="5" t="n">
        <f aca="false">$K$45</f>
        <v>1.55</v>
      </c>
      <c r="R42" s="5" t="n">
        <f aca="false">$K$43-0.05</f>
        <v>0.14</v>
      </c>
    </row>
    <row r="43" customFormat="false" ht="12.75" hidden="false" customHeight="true" outlineLevel="0" collapsed="false">
      <c r="I43" s="40"/>
      <c r="J43" s="12" t="s">
        <v>42</v>
      </c>
      <c r="K43" s="41" t="n">
        <f aca="false">'Input Data'!K49+K42</f>
        <v>0.19</v>
      </c>
      <c r="L43" s="41"/>
      <c r="N43" s="5" t="n">
        <f aca="false">$K$45</f>
        <v>1.55</v>
      </c>
      <c r="O43" s="5" t="n">
        <f aca="false">$K$43+0.25</f>
        <v>0.44</v>
      </c>
      <c r="Q43" s="5" t="n">
        <f aca="false">$K$45</f>
        <v>1.55</v>
      </c>
      <c r="R43" s="5" t="n">
        <f aca="false">$K$43+0.05</f>
        <v>0.24</v>
      </c>
    </row>
    <row r="44" customFormat="false" ht="12.75" hidden="false" customHeight="true" outlineLevel="0" collapsed="false">
      <c r="I44" s="40"/>
      <c r="J44" s="12" t="s">
        <v>43</v>
      </c>
      <c r="K44" s="41" t="n">
        <f aca="false">'Input Data'!L49+K42</f>
        <v>1.39</v>
      </c>
      <c r="L44" s="41"/>
      <c r="N44" s="5" t="n">
        <f aca="false">$K$45-0.25</f>
        <v>1.3</v>
      </c>
      <c r="O44" s="5" t="n">
        <f aca="false">$K$43</f>
        <v>0.19</v>
      </c>
      <c r="Q44" s="5" t="n">
        <f aca="false">$K$45-0.05</f>
        <v>1.5</v>
      </c>
      <c r="R44" s="5" t="n">
        <f aca="false">$K$43</f>
        <v>0.19</v>
      </c>
    </row>
    <row r="45" customFormat="false" ht="12.75" hidden="false" customHeight="true" outlineLevel="0" collapsed="false">
      <c r="I45" s="40"/>
      <c r="J45" s="12" t="s">
        <v>44</v>
      </c>
      <c r="K45" s="41" t="n">
        <f aca="false">'Input Data'!V48</f>
        <v>1.55</v>
      </c>
      <c r="L45" s="41"/>
      <c r="N45" s="5" t="n">
        <f aca="false">$K$45+0.25</f>
        <v>1.8</v>
      </c>
      <c r="O45" s="5" t="n">
        <f aca="false">$K$43</f>
        <v>0.19</v>
      </c>
      <c r="Q45" s="5" t="n">
        <f aca="false">$K$45+0.05</f>
        <v>1.6</v>
      </c>
      <c r="R45" s="5" t="n">
        <f aca="false">$K$43</f>
        <v>0.19</v>
      </c>
    </row>
    <row r="46" customFormat="false" ht="12.75" hidden="false" customHeight="true" outlineLevel="0" collapsed="false">
      <c r="I46" s="40"/>
      <c r="J46" s="12" t="s">
        <v>45</v>
      </c>
      <c r="K46" s="41" t="n">
        <f aca="false">K45+K47</f>
        <v>4.97857142857143</v>
      </c>
      <c r="L46" s="41" t="n">
        <f aca="false">K45+L47</f>
        <v>4.97857142857143</v>
      </c>
      <c r="N46" s="5" t="n">
        <f aca="false">L$46</f>
        <v>4.97857142857143</v>
      </c>
      <c r="O46" s="5" t="n">
        <f aca="false">K$44+0.25</f>
        <v>1.64</v>
      </c>
    </row>
    <row r="47" customFormat="false" ht="12.75" hidden="false" customHeight="true" outlineLevel="0" collapsed="false">
      <c r="I47" s="40"/>
      <c r="J47" s="12" t="s">
        <v>46</v>
      </c>
      <c r="K47" s="41" t="n">
        <f aca="false">(K44-K43)/K48</f>
        <v>3.42857142857143</v>
      </c>
      <c r="L47" s="41" t="n">
        <f aca="false">(K44-K43)/L48</f>
        <v>3.42857142857143</v>
      </c>
      <c r="N47" s="5" t="n">
        <f aca="false">L$46</f>
        <v>4.97857142857143</v>
      </c>
      <c r="O47" s="5" t="n">
        <f aca="false">K$44-0.25</f>
        <v>1.14</v>
      </c>
    </row>
    <row r="48" customFormat="false" ht="12.75" hidden="false" customHeight="true" outlineLevel="0" collapsed="false">
      <c r="I48" s="40"/>
      <c r="J48" s="12" t="s">
        <v>47</v>
      </c>
      <c r="K48" s="41" t="n">
        <f aca="false">'Input Data'!O48</f>
        <v>0.35</v>
      </c>
      <c r="L48" s="42" t="n">
        <f aca="false">K48</f>
        <v>0.35</v>
      </c>
      <c r="N48" s="5" t="n">
        <f aca="false">L$46-0.25</f>
        <v>4.72857142857143</v>
      </c>
      <c r="O48" s="5" t="n">
        <f aca="false">K$44</f>
        <v>1.39</v>
      </c>
    </row>
    <row r="49" customFormat="false" ht="12.75" hidden="false" customHeight="true" outlineLevel="0" collapsed="false">
      <c r="I49" s="40"/>
      <c r="J49" s="12" t="s">
        <v>48</v>
      </c>
      <c r="K49" s="43" t="n">
        <f aca="false">(2.1-(($K44-$K43)/K48))/0.3</f>
        <v>-4.42857142857143</v>
      </c>
      <c r="L49" s="43" t="n">
        <f aca="false">(2.1-(($K44-$K43)/L48))/0.3</f>
        <v>-4.42857142857143</v>
      </c>
      <c r="N49" s="5" t="n">
        <f aca="false">L$46+0.25</f>
        <v>5.22857142857143</v>
      </c>
      <c r="O49" s="5" t="n">
        <f aca="false">K$44</f>
        <v>1.39</v>
      </c>
    </row>
    <row r="50" customFormat="false" ht="12.75" hidden="false" customHeight="true" outlineLevel="0" collapsed="false">
      <c r="F50" s="10"/>
      <c r="K50" s="44"/>
      <c r="L50" s="44"/>
    </row>
  </sheetData>
  <mergeCells count="2">
    <mergeCell ref="A1:L1"/>
    <mergeCell ref="A2:L5"/>
  </mergeCells>
  <printOptions headings="false" gridLines="false" gridLinesSet="true" horizontalCentered="true" verticalCentered="false"/>
  <pageMargins left="1.2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50"/>
  <sheetViews>
    <sheetView showFormulas="false" showGridLines="true" showRowColHeaders="true" showZeros="true" rightToLeft="false" tabSelected="false" showOutlineSymbols="true" defaultGridColor="true" view="normal" topLeftCell="A1" colorId="64" zoomScale="125" zoomScaleNormal="125" zoomScalePageLayoutView="100" workbookViewId="0">
      <selection pane="topLeft" activeCell="A6" activeCellId="0" sqref="A6"/>
    </sheetView>
  </sheetViews>
  <sheetFormatPr defaultColWidth="5.14453125" defaultRowHeight="12.75" zeroHeight="false" outlineLevelRow="0" outlineLevelCol="0"/>
  <cols>
    <col collapsed="false" customWidth="false" hidden="false" outlineLevel="0" max="16384" min="1" style="1" width="5.14"/>
  </cols>
  <sheetData>
    <row r="1" customFormat="false" ht="12.75" hidden="false" customHeight="true" outlineLevel="0" collapsed="false">
      <c r="A1" s="6" t="str">
        <f aca="false">CONCATENATE('Input Data'!G$43,",   ",'Input Data'!G$45,", ",'Input Data'!G$46," @",'Input Data'!G$47,",   ",'Input Data'!G$48)</f>
        <v>Kodak TMax-100,   Ilford ID-11, 1+1 @20°C,   rotation processing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customFormat="false" ht="12.75" hidden="false" customHeight="true" outlineLevel="0" collapsed="false">
      <c r="A2" s="38" t="str">
        <f aca="false">CONCATENATE('Input Data'!H10," minutes")</f>
        <v>5.5 minutes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customFormat="false" ht="12.75" hidden="false" customHeight="true" outlineLevel="0" collapsed="false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customFormat="false" ht="12.75" hidden="false" customHeight="true" outlineLevel="0" collapsed="false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customFormat="false" ht="12.75" hidden="false" customHeight="true" outlineLevel="0" collapsed="false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</row>
    <row r="7" customFormat="false" ht="12.75" hidden="false" customHeight="true" outlineLevel="0" collapsed="false"/>
    <row r="8" customFormat="false" ht="12.75" hidden="false" customHeight="true" outlineLevel="0" collapsed="false"/>
    <row r="9" customFormat="false" ht="12.75" hidden="false" customHeight="true" outlineLevel="0" collapsed="false"/>
    <row r="10" customFormat="false" ht="12.75" hidden="false" customHeight="true" outlineLevel="0" collapsed="false"/>
    <row r="11" customFormat="false" ht="12.75" hidden="false" customHeight="true" outlineLevel="0" collapsed="false"/>
    <row r="12" customFormat="false" ht="12.75" hidden="false" customHeight="true" outlineLevel="0" collapsed="false"/>
    <row r="13" customFormat="false" ht="12.75" hidden="false" customHeight="true" outlineLevel="0" collapsed="false"/>
    <row r="14" customFormat="false" ht="12.75" hidden="false" customHeight="true" outlineLevel="0" collapsed="false"/>
    <row r="15" customFormat="false" ht="12.75" hidden="false" customHeight="true" outlineLevel="0" collapsed="false"/>
    <row r="16" customFormat="false" ht="12.75" hidden="false" customHeight="true" outlineLevel="0" collapsed="false"/>
    <row r="17" customFormat="false" ht="12.75" hidden="false" customHeight="true" outlineLevel="0" collapsed="false"/>
    <row r="18" customFormat="false" ht="12.75" hidden="false" customHeight="true" outlineLevel="0" collapsed="false"/>
    <row r="19" customFormat="false" ht="12.75" hidden="false" customHeight="true" outlineLevel="0" collapsed="false"/>
    <row r="20" customFormat="false" ht="12.75" hidden="false" customHeight="true" outlineLevel="0" collapsed="false"/>
    <row r="21" customFormat="false" ht="12.75" hidden="false" customHeight="true" outlineLevel="0" collapsed="false"/>
    <row r="22" customFormat="false" ht="12.75" hidden="false" customHeight="true" outlineLevel="0" collapsed="false"/>
    <row r="23" customFormat="false" ht="12.75" hidden="false" customHeight="true" outlineLevel="0" collapsed="false"/>
    <row r="24" customFormat="false" ht="12.75" hidden="false" customHeight="true" outlineLevel="0" collapsed="false"/>
    <row r="25" customFormat="false" ht="12.75" hidden="false" customHeight="true" outlineLevel="0" collapsed="false"/>
    <row r="26" customFormat="false" ht="12.75" hidden="false" customHeight="true" outlineLevel="0" collapsed="false"/>
    <row r="27" customFormat="false" ht="12.75" hidden="false" customHeight="true" outlineLevel="0" collapsed="false"/>
    <row r="28" customFormat="false" ht="12.75" hidden="false" customHeight="true" outlineLevel="0" collapsed="false"/>
    <row r="29" customFormat="false" ht="12.75" hidden="false" customHeight="true" outlineLevel="0" collapsed="false"/>
    <row r="30" customFormat="false" ht="12.75" hidden="false" customHeight="true" outlineLevel="0" collapsed="false"/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>
      <c r="I41" s="39"/>
      <c r="J41" s="39"/>
      <c r="K41" s="16" t="s">
        <v>39</v>
      </c>
      <c r="L41" s="16" t="s">
        <v>40</v>
      </c>
    </row>
    <row r="42" customFormat="false" ht="12.75" hidden="false" customHeight="true" outlineLevel="0" collapsed="false">
      <c r="I42" s="40"/>
      <c r="J42" s="12" t="s">
        <v>41</v>
      </c>
      <c r="K42" s="31" t="n">
        <f aca="false">'Input Data'!P43</f>
        <v>0.03</v>
      </c>
      <c r="L42" s="41"/>
      <c r="N42" s="5" t="n">
        <f aca="false">$K$45</f>
        <v>1.15</v>
      </c>
      <c r="O42" s="5" t="n">
        <f aca="false">$K$43-0.25</f>
        <v>-0.05</v>
      </c>
      <c r="Q42" s="5" t="n">
        <f aca="false">$K$45</f>
        <v>1.15</v>
      </c>
      <c r="R42" s="5" t="n">
        <f aca="false">$K$43-0.05</f>
        <v>0.15</v>
      </c>
    </row>
    <row r="43" customFormat="false" ht="12.75" hidden="false" customHeight="true" outlineLevel="0" collapsed="false">
      <c r="I43" s="40"/>
      <c r="J43" s="12" t="s">
        <v>42</v>
      </c>
      <c r="K43" s="31" t="n">
        <f aca="false">'Input Data'!K49+K42</f>
        <v>0.2</v>
      </c>
      <c r="L43" s="41"/>
      <c r="N43" s="5" t="n">
        <f aca="false">$K$45</f>
        <v>1.15</v>
      </c>
      <c r="O43" s="5" t="n">
        <f aca="false">$K$43+0.25</f>
        <v>0.45</v>
      </c>
      <c r="Q43" s="5" t="n">
        <f aca="false">$K$45</f>
        <v>1.15</v>
      </c>
      <c r="R43" s="5" t="n">
        <f aca="false">$K$43+0.05</f>
        <v>0.25</v>
      </c>
    </row>
    <row r="44" customFormat="false" ht="12.75" hidden="false" customHeight="true" outlineLevel="0" collapsed="false">
      <c r="I44" s="40"/>
      <c r="J44" s="12" t="s">
        <v>43</v>
      </c>
      <c r="K44" s="31" t="n">
        <f aca="false">'Input Data'!L49+K42</f>
        <v>1.4</v>
      </c>
      <c r="L44" s="41"/>
      <c r="N44" s="5" t="n">
        <f aca="false">$K$45-0.25</f>
        <v>0.9</v>
      </c>
      <c r="O44" s="5" t="n">
        <f aca="false">$K$43</f>
        <v>0.2</v>
      </c>
      <c r="Q44" s="5" t="n">
        <f aca="false">$K$45-0.05</f>
        <v>1.1</v>
      </c>
      <c r="R44" s="5" t="n">
        <f aca="false">$K$43</f>
        <v>0.2</v>
      </c>
    </row>
    <row r="45" customFormat="false" ht="12.75" hidden="false" customHeight="true" outlineLevel="0" collapsed="false">
      <c r="I45" s="40"/>
      <c r="J45" s="12" t="s">
        <v>44</v>
      </c>
      <c r="K45" s="31" t="n">
        <f aca="false">'Input Data'!Y48</f>
        <v>1.15</v>
      </c>
      <c r="L45" s="41"/>
      <c r="N45" s="5" t="n">
        <f aca="false">$K$45+0.25</f>
        <v>1.4</v>
      </c>
      <c r="O45" s="5" t="n">
        <f aca="false">$K$43</f>
        <v>0.2</v>
      </c>
      <c r="Q45" s="5" t="n">
        <f aca="false">$K$45+0.05</f>
        <v>1.2</v>
      </c>
      <c r="R45" s="5" t="n">
        <f aca="false">$K$43</f>
        <v>0.2</v>
      </c>
    </row>
    <row r="46" customFormat="false" ht="12.75" hidden="false" customHeight="true" outlineLevel="0" collapsed="false">
      <c r="I46" s="40"/>
      <c r="J46" s="12" t="s">
        <v>45</v>
      </c>
      <c r="K46" s="31" t="n">
        <f aca="false">K45+K47</f>
        <v>3.99210526315789</v>
      </c>
      <c r="L46" s="41" t="n">
        <f aca="false">K45+L47</f>
        <v>3.99210526315789</v>
      </c>
      <c r="N46" s="5" t="n">
        <f aca="false">L$46</f>
        <v>3.99210526315789</v>
      </c>
      <c r="O46" s="5" t="n">
        <f aca="false">K$44+0.25</f>
        <v>1.65</v>
      </c>
    </row>
    <row r="47" customFormat="false" ht="12.75" hidden="false" customHeight="true" outlineLevel="0" collapsed="false">
      <c r="I47" s="40"/>
      <c r="J47" s="12" t="s">
        <v>46</v>
      </c>
      <c r="K47" s="31" t="n">
        <f aca="false">(K44-K43)/K48</f>
        <v>2.8421052631579</v>
      </c>
      <c r="L47" s="41" t="n">
        <f aca="false">(K44-K43)/L48</f>
        <v>2.8421052631579</v>
      </c>
      <c r="N47" s="5" t="n">
        <f aca="false">L$46</f>
        <v>3.99210526315789</v>
      </c>
      <c r="O47" s="5" t="n">
        <f aca="false">K$44-0.25</f>
        <v>1.15</v>
      </c>
    </row>
    <row r="48" customFormat="false" ht="12.75" hidden="false" customHeight="true" outlineLevel="0" collapsed="false">
      <c r="I48" s="40"/>
      <c r="J48" s="12" t="s">
        <v>47</v>
      </c>
      <c r="K48" s="31" t="n">
        <f aca="false">'Input Data'!P48</f>
        <v>0.422222222222222</v>
      </c>
      <c r="L48" s="42" t="n">
        <f aca="false">K48</f>
        <v>0.422222222222222</v>
      </c>
      <c r="N48" s="5" t="n">
        <f aca="false">L$46-0.25</f>
        <v>3.74210526315789</v>
      </c>
      <c r="O48" s="5" t="n">
        <f aca="false">K$44</f>
        <v>1.4</v>
      </c>
    </row>
    <row r="49" customFormat="false" ht="12.75" hidden="false" customHeight="true" outlineLevel="0" collapsed="false">
      <c r="I49" s="40"/>
      <c r="J49" s="12" t="s">
        <v>48</v>
      </c>
      <c r="K49" s="45" t="n">
        <f aca="false">(2.1-(($K44-$K43)/K48))/0.3</f>
        <v>-2.47368421052632</v>
      </c>
      <c r="L49" s="43" t="n">
        <f aca="false">(2.1-(($K44-$K43)/L48))/0.3</f>
        <v>-2.47368421052632</v>
      </c>
      <c r="N49" s="5" t="n">
        <f aca="false">L$46+0.25</f>
        <v>4.24210526315789</v>
      </c>
      <c r="O49" s="5" t="n">
        <f aca="false">K$44</f>
        <v>1.4</v>
      </c>
    </row>
    <row r="50" customFormat="false" ht="12.75" hidden="false" customHeight="true" outlineLevel="0" collapsed="false">
      <c r="F50" s="10"/>
    </row>
  </sheetData>
  <mergeCells count="2">
    <mergeCell ref="A1:L1"/>
    <mergeCell ref="A2:L5"/>
  </mergeCells>
  <printOptions headings="false" gridLines="false" gridLinesSet="true" horizontalCentered="true" verticalCentered="false"/>
  <pageMargins left="1.2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50"/>
  <sheetViews>
    <sheetView showFormulas="false" showGridLines="true" showRowColHeaders="true" showZeros="true" rightToLeft="false" tabSelected="false" showOutlineSymbols="true" defaultGridColor="true" view="normal" topLeftCell="A1" colorId="64" zoomScale="125" zoomScaleNormal="125" zoomScalePageLayoutView="100" workbookViewId="0">
      <selection pane="topLeft" activeCell="A6" activeCellId="0" sqref="A6"/>
    </sheetView>
  </sheetViews>
  <sheetFormatPr defaultColWidth="5.14453125" defaultRowHeight="12.75" zeroHeight="false" outlineLevelRow="0" outlineLevelCol="0"/>
  <cols>
    <col collapsed="false" customWidth="false" hidden="false" outlineLevel="0" max="16384" min="1" style="1" width="5.14"/>
  </cols>
  <sheetData>
    <row r="1" customFormat="false" ht="12.75" hidden="false" customHeight="true" outlineLevel="0" collapsed="false">
      <c r="A1" s="6" t="str">
        <f aca="false">CONCATENATE('Input Data'!G$43,",   ",'Input Data'!G$45,", ",'Input Data'!G$46," @",'Input Data'!G$47,",   ",'Input Data'!G$48)</f>
        <v>Kodak TMax-100,   Ilford ID-11, 1+1 @20°C,   rotation processing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customFormat="false" ht="12.75" hidden="false" customHeight="true" outlineLevel="0" collapsed="false">
      <c r="A2" s="38" t="str">
        <f aca="false">CONCATENATE('Input Data'!I10," minutes")</f>
        <v>8 minutes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customFormat="false" ht="12.75" hidden="false" customHeight="true" outlineLevel="0" collapsed="false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customFormat="false" ht="12.75" hidden="false" customHeight="true" outlineLevel="0" collapsed="false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customFormat="false" ht="12.75" hidden="false" customHeight="true" outlineLevel="0" collapsed="false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</row>
    <row r="7" customFormat="false" ht="12.75" hidden="false" customHeight="true" outlineLevel="0" collapsed="false"/>
    <row r="8" customFormat="false" ht="12.75" hidden="false" customHeight="true" outlineLevel="0" collapsed="false"/>
    <row r="9" customFormat="false" ht="12.75" hidden="false" customHeight="true" outlineLevel="0" collapsed="false"/>
    <row r="10" customFormat="false" ht="12.75" hidden="false" customHeight="true" outlineLevel="0" collapsed="false"/>
    <row r="11" customFormat="false" ht="12.75" hidden="false" customHeight="true" outlineLevel="0" collapsed="false"/>
    <row r="12" customFormat="false" ht="12.75" hidden="false" customHeight="true" outlineLevel="0" collapsed="false"/>
    <row r="13" customFormat="false" ht="12.75" hidden="false" customHeight="true" outlineLevel="0" collapsed="false"/>
    <row r="14" customFormat="false" ht="12.75" hidden="false" customHeight="true" outlineLevel="0" collapsed="false"/>
    <row r="15" customFormat="false" ht="12.75" hidden="false" customHeight="true" outlineLevel="0" collapsed="false"/>
    <row r="16" customFormat="false" ht="12.75" hidden="false" customHeight="true" outlineLevel="0" collapsed="false"/>
    <row r="17" customFormat="false" ht="12.75" hidden="false" customHeight="true" outlineLevel="0" collapsed="false"/>
    <row r="18" customFormat="false" ht="12.75" hidden="false" customHeight="true" outlineLevel="0" collapsed="false"/>
    <row r="19" customFormat="false" ht="12.75" hidden="false" customHeight="true" outlineLevel="0" collapsed="false"/>
    <row r="20" customFormat="false" ht="12.75" hidden="false" customHeight="true" outlineLevel="0" collapsed="false"/>
    <row r="21" customFormat="false" ht="12.75" hidden="false" customHeight="true" outlineLevel="0" collapsed="false"/>
    <row r="22" customFormat="false" ht="12.75" hidden="false" customHeight="true" outlineLevel="0" collapsed="false"/>
    <row r="23" customFormat="false" ht="12.75" hidden="false" customHeight="true" outlineLevel="0" collapsed="false"/>
    <row r="24" customFormat="false" ht="12.75" hidden="false" customHeight="true" outlineLevel="0" collapsed="false"/>
    <row r="25" customFormat="false" ht="12.75" hidden="false" customHeight="true" outlineLevel="0" collapsed="false"/>
    <row r="26" customFormat="false" ht="12.75" hidden="false" customHeight="true" outlineLevel="0" collapsed="false"/>
    <row r="27" customFormat="false" ht="12.75" hidden="false" customHeight="true" outlineLevel="0" collapsed="false"/>
    <row r="28" customFormat="false" ht="12.75" hidden="false" customHeight="true" outlineLevel="0" collapsed="false"/>
    <row r="29" customFormat="false" ht="12.75" hidden="false" customHeight="true" outlineLevel="0" collapsed="false"/>
    <row r="30" customFormat="false" ht="12.75" hidden="false" customHeight="true" outlineLevel="0" collapsed="false"/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>
      <c r="I41" s="39"/>
      <c r="J41" s="39"/>
      <c r="K41" s="16" t="s">
        <v>39</v>
      </c>
      <c r="L41" s="16" t="s">
        <v>40</v>
      </c>
    </row>
    <row r="42" customFormat="false" ht="12.75" hidden="false" customHeight="true" outlineLevel="0" collapsed="false">
      <c r="I42" s="40"/>
      <c r="J42" s="12" t="s">
        <v>41</v>
      </c>
      <c r="K42" s="31" t="n">
        <f aca="false">'Input Data'!Q43</f>
        <v>0.03</v>
      </c>
      <c r="L42" s="41"/>
      <c r="N42" s="5" t="n">
        <f aca="false">$K$45</f>
        <v>0.819999999999999</v>
      </c>
      <c r="O42" s="5" t="n">
        <f aca="false">$K$43-0.25</f>
        <v>-0.05</v>
      </c>
      <c r="Q42" s="5" t="n">
        <f aca="false">$K$45</f>
        <v>0.819999999999999</v>
      </c>
      <c r="R42" s="5" t="n">
        <f aca="false">$K$43-0.05</f>
        <v>0.15</v>
      </c>
    </row>
    <row r="43" customFormat="false" ht="12.75" hidden="false" customHeight="true" outlineLevel="0" collapsed="false">
      <c r="I43" s="40"/>
      <c r="J43" s="12" t="s">
        <v>42</v>
      </c>
      <c r="K43" s="31" t="n">
        <f aca="false">'Input Data'!K49+K42</f>
        <v>0.2</v>
      </c>
      <c r="L43" s="41"/>
      <c r="N43" s="5" t="n">
        <f aca="false">$K$45</f>
        <v>0.819999999999999</v>
      </c>
      <c r="O43" s="5" t="n">
        <f aca="false">$K$43+0.25</f>
        <v>0.45</v>
      </c>
      <c r="Q43" s="5" t="n">
        <f aca="false">$K$45</f>
        <v>0.819999999999999</v>
      </c>
      <c r="R43" s="5" t="n">
        <f aca="false">$K$43+0.05</f>
        <v>0.25</v>
      </c>
    </row>
    <row r="44" customFormat="false" ht="12.75" hidden="false" customHeight="true" outlineLevel="0" collapsed="false">
      <c r="I44" s="40"/>
      <c r="J44" s="12" t="s">
        <v>43</v>
      </c>
      <c r="K44" s="31" t="n">
        <f aca="false">'Input Data'!L49+K42</f>
        <v>1.4</v>
      </c>
      <c r="L44" s="41"/>
      <c r="N44" s="5" t="n">
        <f aca="false">$K$45-0.25</f>
        <v>0.569999999999999</v>
      </c>
      <c r="O44" s="5" t="n">
        <f aca="false">$K$43</f>
        <v>0.2</v>
      </c>
      <c r="Q44" s="5" t="n">
        <f aca="false">$K$45-0.05</f>
        <v>0.769999999999999</v>
      </c>
      <c r="R44" s="5" t="n">
        <f aca="false">$K$43</f>
        <v>0.2</v>
      </c>
    </row>
    <row r="45" customFormat="false" ht="12.75" hidden="false" customHeight="true" outlineLevel="0" collapsed="false">
      <c r="I45" s="40"/>
      <c r="J45" s="12" t="s">
        <v>44</v>
      </c>
      <c r="K45" s="31" t="n">
        <f aca="false">'Input Data'!AB48</f>
        <v>0.819999999999999</v>
      </c>
      <c r="L45" s="41"/>
      <c r="N45" s="5" t="n">
        <f aca="false">$K$45+0.25</f>
        <v>1.07</v>
      </c>
      <c r="O45" s="5" t="n">
        <f aca="false">$K$43</f>
        <v>0.2</v>
      </c>
      <c r="Q45" s="5" t="n">
        <f aca="false">$K$45+0.05</f>
        <v>0.869999999999999</v>
      </c>
      <c r="R45" s="5" t="n">
        <f aca="false">$K$43</f>
        <v>0.2</v>
      </c>
    </row>
    <row r="46" customFormat="false" ht="12.75" hidden="false" customHeight="true" outlineLevel="0" collapsed="false">
      <c r="I46" s="40"/>
      <c r="J46" s="12" t="s">
        <v>45</v>
      </c>
      <c r="K46" s="31" t="n">
        <f aca="false">K45+K47</f>
        <v>3.13192660550459</v>
      </c>
      <c r="L46" s="41" t="n">
        <f aca="false">K45+L47</f>
        <v>3.13192660550459</v>
      </c>
      <c r="N46" s="5" t="n">
        <f aca="false">L$46</f>
        <v>3.13192660550459</v>
      </c>
      <c r="O46" s="5" t="n">
        <f aca="false">K$44+0.25</f>
        <v>1.65</v>
      </c>
    </row>
    <row r="47" customFormat="false" ht="12.75" hidden="false" customHeight="true" outlineLevel="0" collapsed="false">
      <c r="I47" s="40"/>
      <c r="J47" s="12" t="s">
        <v>46</v>
      </c>
      <c r="K47" s="31" t="n">
        <f aca="false">(K44-K43)/K48</f>
        <v>2.31192660550459</v>
      </c>
      <c r="L47" s="41" t="n">
        <f aca="false">(K44-K43)/L48</f>
        <v>2.31192660550459</v>
      </c>
      <c r="N47" s="5" t="n">
        <f aca="false">L$46</f>
        <v>3.13192660550459</v>
      </c>
      <c r="O47" s="5" t="n">
        <f aca="false">K$44-0.25</f>
        <v>1.15</v>
      </c>
    </row>
    <row r="48" customFormat="false" ht="12.75" hidden="false" customHeight="true" outlineLevel="0" collapsed="false">
      <c r="I48" s="40"/>
      <c r="J48" s="12" t="s">
        <v>47</v>
      </c>
      <c r="K48" s="31" t="n">
        <f aca="false">'Input Data'!Q48</f>
        <v>0.519047619047619</v>
      </c>
      <c r="L48" s="42" t="n">
        <f aca="false">K48</f>
        <v>0.519047619047619</v>
      </c>
      <c r="N48" s="5" t="n">
        <f aca="false">L$46-0.25</f>
        <v>2.88192660550459</v>
      </c>
      <c r="O48" s="5" t="n">
        <f aca="false">K$44</f>
        <v>1.4</v>
      </c>
    </row>
    <row r="49" customFormat="false" ht="12.75" hidden="false" customHeight="true" outlineLevel="0" collapsed="false">
      <c r="I49" s="40"/>
      <c r="J49" s="12" t="s">
        <v>48</v>
      </c>
      <c r="K49" s="45" t="n">
        <f aca="false">(2.1-(($K44-$K43)/K48))/0.3</f>
        <v>-0.706422018348625</v>
      </c>
      <c r="L49" s="43" t="n">
        <f aca="false">(2.1-(($K44-$K43)/L48))/0.3</f>
        <v>-0.706422018348625</v>
      </c>
      <c r="N49" s="5" t="n">
        <f aca="false">L$46+0.25</f>
        <v>3.38192660550459</v>
      </c>
      <c r="O49" s="5" t="n">
        <f aca="false">K$44</f>
        <v>1.4</v>
      </c>
    </row>
    <row r="50" customFormat="false" ht="12.75" hidden="false" customHeight="true" outlineLevel="0" collapsed="false">
      <c r="F50" s="10"/>
    </row>
  </sheetData>
  <mergeCells count="2">
    <mergeCell ref="A1:L1"/>
    <mergeCell ref="A2:L5"/>
  </mergeCells>
  <printOptions headings="false" gridLines="false" gridLinesSet="true" horizontalCentered="true" verticalCentered="false"/>
  <pageMargins left="1.2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50"/>
  <sheetViews>
    <sheetView showFormulas="false" showGridLines="true" showRowColHeaders="true" showZeros="true" rightToLeft="false" tabSelected="false" showOutlineSymbols="true" defaultGridColor="true" view="normal" topLeftCell="A1" colorId="64" zoomScale="125" zoomScaleNormal="125" zoomScalePageLayoutView="100" workbookViewId="0">
      <selection pane="topLeft" activeCell="A6" activeCellId="0" sqref="A6"/>
    </sheetView>
  </sheetViews>
  <sheetFormatPr defaultColWidth="5.14453125" defaultRowHeight="12.75" zeroHeight="false" outlineLevelRow="0" outlineLevelCol="0"/>
  <cols>
    <col collapsed="false" customWidth="false" hidden="false" outlineLevel="0" max="16384" min="1" style="1" width="5.14"/>
  </cols>
  <sheetData>
    <row r="1" customFormat="false" ht="12.75" hidden="false" customHeight="true" outlineLevel="0" collapsed="false">
      <c r="A1" s="6" t="str">
        <f aca="false">CONCATENATE('Input Data'!G$43,",   ",'Input Data'!G$45,", ",'Input Data'!G$46," @",'Input Data'!G$47,",   ",'Input Data'!G$48)</f>
        <v>Kodak TMax-100,   Ilford ID-11, 1+1 @20°C,   rotation processing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customFormat="false" ht="12.75" hidden="false" customHeight="true" outlineLevel="0" collapsed="false">
      <c r="A2" s="38" t="str">
        <f aca="false">CONCATENATE('Input Data'!J10," minutes")</f>
        <v>11 minutes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customFormat="false" ht="12.75" hidden="false" customHeight="true" outlineLevel="0" collapsed="false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customFormat="false" ht="12.75" hidden="false" customHeight="true" outlineLevel="0" collapsed="false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customFormat="false" ht="12.75" hidden="false" customHeight="true" outlineLevel="0" collapsed="false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</row>
    <row r="7" customFormat="false" ht="12.75" hidden="false" customHeight="true" outlineLevel="0" collapsed="false"/>
    <row r="8" customFormat="false" ht="12.75" hidden="false" customHeight="true" outlineLevel="0" collapsed="false"/>
    <row r="9" customFormat="false" ht="12.75" hidden="false" customHeight="true" outlineLevel="0" collapsed="false"/>
    <row r="10" customFormat="false" ht="12.75" hidden="false" customHeight="true" outlineLevel="0" collapsed="false"/>
    <row r="11" customFormat="false" ht="12.75" hidden="false" customHeight="true" outlineLevel="0" collapsed="false"/>
    <row r="12" customFormat="false" ht="12.75" hidden="false" customHeight="true" outlineLevel="0" collapsed="false"/>
    <row r="13" customFormat="false" ht="12.75" hidden="false" customHeight="true" outlineLevel="0" collapsed="false"/>
    <row r="14" customFormat="false" ht="12.75" hidden="false" customHeight="true" outlineLevel="0" collapsed="false"/>
    <row r="15" customFormat="false" ht="12.75" hidden="false" customHeight="true" outlineLevel="0" collapsed="false"/>
    <row r="16" customFormat="false" ht="12.75" hidden="false" customHeight="true" outlineLevel="0" collapsed="false"/>
    <row r="17" customFormat="false" ht="12.75" hidden="false" customHeight="true" outlineLevel="0" collapsed="false"/>
    <row r="18" customFormat="false" ht="12.75" hidden="false" customHeight="true" outlineLevel="0" collapsed="false"/>
    <row r="19" customFormat="false" ht="12.75" hidden="false" customHeight="true" outlineLevel="0" collapsed="false"/>
    <row r="20" customFormat="false" ht="12.75" hidden="false" customHeight="true" outlineLevel="0" collapsed="false"/>
    <row r="21" customFormat="false" ht="12.75" hidden="false" customHeight="true" outlineLevel="0" collapsed="false"/>
    <row r="22" customFormat="false" ht="12.75" hidden="false" customHeight="true" outlineLevel="0" collapsed="false"/>
    <row r="23" customFormat="false" ht="12.75" hidden="false" customHeight="true" outlineLevel="0" collapsed="false"/>
    <row r="24" customFormat="false" ht="12.75" hidden="false" customHeight="true" outlineLevel="0" collapsed="false"/>
    <row r="25" customFormat="false" ht="12.75" hidden="false" customHeight="true" outlineLevel="0" collapsed="false"/>
    <row r="26" customFormat="false" ht="12.75" hidden="false" customHeight="true" outlineLevel="0" collapsed="false"/>
    <row r="27" customFormat="false" ht="12.75" hidden="false" customHeight="true" outlineLevel="0" collapsed="false"/>
    <row r="28" customFormat="false" ht="12.75" hidden="false" customHeight="true" outlineLevel="0" collapsed="false"/>
    <row r="29" customFormat="false" ht="12.75" hidden="false" customHeight="true" outlineLevel="0" collapsed="false"/>
    <row r="30" customFormat="false" ht="12.75" hidden="false" customHeight="true" outlineLevel="0" collapsed="false"/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>
      <c r="I41" s="39"/>
      <c r="J41" s="39"/>
      <c r="K41" s="16" t="s">
        <v>39</v>
      </c>
      <c r="L41" s="16" t="s">
        <v>40</v>
      </c>
    </row>
    <row r="42" customFormat="false" ht="12.75" hidden="false" customHeight="true" outlineLevel="0" collapsed="false">
      <c r="I42" s="40"/>
      <c r="J42" s="12" t="s">
        <v>41</v>
      </c>
      <c r="K42" s="31" t="n">
        <f aca="false">'Input Data'!R43</f>
        <v>0.04</v>
      </c>
      <c r="L42" s="41"/>
      <c r="N42" s="5" t="n">
        <f aca="false">$K$45</f>
        <v>0.699999999999999</v>
      </c>
      <c r="O42" s="5" t="n">
        <f aca="false">$K$43-0.25</f>
        <v>-0.04</v>
      </c>
      <c r="Q42" s="5" t="n">
        <f aca="false">$K$45</f>
        <v>0.699999999999999</v>
      </c>
      <c r="R42" s="5" t="n">
        <f aca="false">$K$43-0.05</f>
        <v>0.16</v>
      </c>
    </row>
    <row r="43" customFormat="false" ht="12.75" hidden="false" customHeight="true" outlineLevel="0" collapsed="false">
      <c r="I43" s="40"/>
      <c r="J43" s="12" t="s">
        <v>42</v>
      </c>
      <c r="K43" s="31" t="n">
        <f aca="false">'Input Data'!K49+K42</f>
        <v>0.21</v>
      </c>
      <c r="L43" s="41"/>
      <c r="N43" s="5" t="n">
        <f aca="false">$K$45</f>
        <v>0.699999999999999</v>
      </c>
      <c r="O43" s="5" t="n">
        <f aca="false">$K$43+0.25</f>
        <v>0.46</v>
      </c>
      <c r="Q43" s="5" t="n">
        <f aca="false">$K$45</f>
        <v>0.699999999999999</v>
      </c>
      <c r="R43" s="5" t="n">
        <f aca="false">$K$43+0.05</f>
        <v>0.26</v>
      </c>
    </row>
    <row r="44" customFormat="false" ht="12.75" hidden="false" customHeight="true" outlineLevel="0" collapsed="false">
      <c r="I44" s="40"/>
      <c r="J44" s="12" t="s">
        <v>43</v>
      </c>
      <c r="K44" s="31" t="n">
        <f aca="false">'Input Data'!L49+K42</f>
        <v>1.41</v>
      </c>
      <c r="L44" s="41"/>
      <c r="N44" s="5" t="n">
        <f aca="false">$K$45-0.25</f>
        <v>0.449999999999999</v>
      </c>
      <c r="O44" s="5" t="n">
        <f aca="false">$K$43</f>
        <v>0.21</v>
      </c>
      <c r="Q44" s="5" t="n">
        <f aca="false">$K$45-0.05</f>
        <v>0.649999999999999</v>
      </c>
      <c r="R44" s="5" t="n">
        <f aca="false">$K$43</f>
        <v>0.21</v>
      </c>
    </row>
    <row r="45" customFormat="false" ht="12.75" hidden="false" customHeight="true" outlineLevel="0" collapsed="false">
      <c r="I45" s="40"/>
      <c r="J45" s="12" t="s">
        <v>44</v>
      </c>
      <c r="K45" s="31" t="n">
        <f aca="false">'Input Data'!AE48</f>
        <v>0.699999999999999</v>
      </c>
      <c r="L45" s="41"/>
      <c r="N45" s="5" t="n">
        <f aca="false">$K$45+0.25</f>
        <v>0.949999999999999</v>
      </c>
      <c r="O45" s="5" t="n">
        <f aca="false">$K$43</f>
        <v>0.21</v>
      </c>
      <c r="Q45" s="5" t="n">
        <f aca="false">$K$45+0.05</f>
        <v>0.749999999999999</v>
      </c>
      <c r="R45" s="5" t="n">
        <f aca="false">$K$43</f>
        <v>0.21</v>
      </c>
    </row>
    <row r="46" customFormat="false" ht="12.75" hidden="false" customHeight="true" outlineLevel="0" collapsed="false">
      <c r="I46" s="40"/>
      <c r="J46" s="12" t="s">
        <v>45</v>
      </c>
      <c r="K46" s="31" t="n">
        <f aca="false">K45+K47</f>
        <v>2.6</v>
      </c>
      <c r="L46" s="41" t="n">
        <f aca="false">K45+L47</f>
        <v>2.6</v>
      </c>
      <c r="N46" s="5" t="n">
        <f aca="false">L$46</f>
        <v>2.6</v>
      </c>
      <c r="O46" s="5" t="n">
        <f aca="false">K$44+0.25</f>
        <v>1.66</v>
      </c>
    </row>
    <row r="47" customFormat="false" ht="12.75" hidden="false" customHeight="true" outlineLevel="0" collapsed="false">
      <c r="I47" s="40"/>
      <c r="J47" s="12" t="s">
        <v>46</v>
      </c>
      <c r="K47" s="31" t="n">
        <f aca="false">(K44-K43)/K48</f>
        <v>1.9</v>
      </c>
      <c r="L47" s="41" t="n">
        <f aca="false">(K44-K43)/L48</f>
        <v>1.9</v>
      </c>
      <c r="N47" s="5" t="n">
        <f aca="false">L$46</f>
        <v>2.6</v>
      </c>
      <c r="O47" s="5" t="n">
        <f aca="false">K$44-0.25</f>
        <v>1.16</v>
      </c>
    </row>
    <row r="48" customFormat="false" ht="12.75" hidden="false" customHeight="true" outlineLevel="0" collapsed="false">
      <c r="I48" s="40"/>
      <c r="J48" s="12" t="s">
        <v>47</v>
      </c>
      <c r="K48" s="31" t="n">
        <f aca="false">'Input Data'!R48</f>
        <v>0.631578947368421</v>
      </c>
      <c r="L48" s="42" t="n">
        <f aca="false">K48</f>
        <v>0.631578947368421</v>
      </c>
      <c r="N48" s="5" t="n">
        <f aca="false">L$46-0.25</f>
        <v>2.35</v>
      </c>
      <c r="O48" s="5" t="n">
        <f aca="false">K$44</f>
        <v>1.41</v>
      </c>
    </row>
    <row r="49" customFormat="false" ht="12.75" hidden="false" customHeight="true" outlineLevel="0" collapsed="false">
      <c r="I49" s="40"/>
      <c r="J49" s="12" t="s">
        <v>48</v>
      </c>
      <c r="K49" s="45" t="n">
        <f aca="false">(2.1-(($K44-$K43)/K48))/0.3</f>
        <v>0.666666666666666</v>
      </c>
      <c r="L49" s="43" t="n">
        <f aca="false">(2.1-(($K44-$K43)/L48))/0.3</f>
        <v>0.666666666666666</v>
      </c>
      <c r="N49" s="5" t="n">
        <f aca="false">L$46+0.25</f>
        <v>2.85</v>
      </c>
      <c r="O49" s="5" t="n">
        <f aca="false">K$44</f>
        <v>1.41</v>
      </c>
    </row>
    <row r="50" customFormat="false" ht="12.75" hidden="false" customHeight="true" outlineLevel="0" collapsed="false">
      <c r="F50" s="10"/>
    </row>
  </sheetData>
  <mergeCells count="2">
    <mergeCell ref="A1:L1"/>
    <mergeCell ref="A2:L5"/>
  </mergeCells>
  <printOptions headings="false" gridLines="false" gridLinesSet="true" horizontalCentered="true" verticalCentered="false"/>
  <pageMargins left="1.2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50"/>
  <sheetViews>
    <sheetView showFormulas="false" showGridLines="true" showRowColHeaders="true" showZeros="true" rightToLeft="false" tabSelected="false" showOutlineSymbols="true" defaultGridColor="true" view="normal" topLeftCell="A1" colorId="64" zoomScale="125" zoomScaleNormal="125" zoomScalePageLayoutView="100" workbookViewId="0">
      <selection pane="topLeft" activeCell="A6" activeCellId="0" sqref="A6"/>
    </sheetView>
  </sheetViews>
  <sheetFormatPr defaultColWidth="5.14453125" defaultRowHeight="12.75" zeroHeight="false" outlineLevelRow="0" outlineLevelCol="0"/>
  <cols>
    <col collapsed="false" customWidth="false" hidden="false" outlineLevel="0" max="16384" min="1" style="1" width="5.14"/>
  </cols>
  <sheetData>
    <row r="1" customFormat="false" ht="12.75" hidden="false" customHeight="true" outlineLevel="0" collapsed="false">
      <c r="A1" s="6" t="str">
        <f aca="false">CONCATENATE('Input Data'!G$43,",   ",'Input Data'!G$45,", ",'Input Data'!G$46," @",'Input Data'!G$47,",   ",'Input Data'!G$48)</f>
        <v>Kodak TMax-100,   Ilford ID-11, 1+1 @20°C,   rotation processing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customFormat="false" ht="12.75" hidden="false" customHeight="true" outlineLevel="0" collapsed="false">
      <c r="A2" s="38" t="str">
        <f aca="false">CONCATENATE('Input Data'!K10," minutes")</f>
        <v>16 minutes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customFormat="false" ht="12.75" hidden="false" customHeight="true" outlineLevel="0" collapsed="false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customFormat="false" ht="12.75" hidden="false" customHeight="true" outlineLevel="0" collapsed="false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customFormat="false" ht="12.75" hidden="false" customHeight="true" outlineLevel="0" collapsed="false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</row>
    <row r="7" customFormat="false" ht="12.75" hidden="false" customHeight="true" outlineLevel="0" collapsed="false"/>
    <row r="8" customFormat="false" ht="12.75" hidden="false" customHeight="true" outlineLevel="0" collapsed="false"/>
    <row r="9" customFormat="false" ht="12.75" hidden="false" customHeight="true" outlineLevel="0" collapsed="false"/>
    <row r="10" customFormat="false" ht="12.75" hidden="false" customHeight="true" outlineLevel="0" collapsed="false"/>
    <row r="11" customFormat="false" ht="12.75" hidden="false" customHeight="true" outlineLevel="0" collapsed="false"/>
    <row r="12" customFormat="false" ht="12.75" hidden="false" customHeight="true" outlineLevel="0" collapsed="false"/>
    <row r="13" customFormat="false" ht="12.75" hidden="false" customHeight="true" outlineLevel="0" collapsed="false"/>
    <row r="14" customFormat="false" ht="12.75" hidden="false" customHeight="true" outlineLevel="0" collapsed="false"/>
    <row r="15" customFormat="false" ht="12.75" hidden="false" customHeight="true" outlineLevel="0" collapsed="false"/>
    <row r="16" customFormat="false" ht="12.75" hidden="false" customHeight="true" outlineLevel="0" collapsed="false"/>
    <row r="17" customFormat="false" ht="12.75" hidden="false" customHeight="true" outlineLevel="0" collapsed="false"/>
    <row r="18" customFormat="false" ht="12.75" hidden="false" customHeight="true" outlineLevel="0" collapsed="false"/>
    <row r="19" customFormat="false" ht="12.75" hidden="false" customHeight="true" outlineLevel="0" collapsed="false"/>
    <row r="20" customFormat="false" ht="12.75" hidden="false" customHeight="true" outlineLevel="0" collapsed="false"/>
    <row r="21" customFormat="false" ht="12.75" hidden="false" customHeight="true" outlineLevel="0" collapsed="false"/>
    <row r="22" customFormat="false" ht="12.75" hidden="false" customHeight="true" outlineLevel="0" collapsed="false"/>
    <row r="23" customFormat="false" ht="12.75" hidden="false" customHeight="true" outlineLevel="0" collapsed="false"/>
    <row r="24" customFormat="false" ht="12.75" hidden="false" customHeight="true" outlineLevel="0" collapsed="false"/>
    <row r="25" customFormat="false" ht="12.75" hidden="false" customHeight="true" outlineLevel="0" collapsed="false"/>
    <row r="26" customFormat="false" ht="12.75" hidden="false" customHeight="true" outlineLevel="0" collapsed="false"/>
    <row r="27" customFormat="false" ht="12.75" hidden="false" customHeight="true" outlineLevel="0" collapsed="false"/>
    <row r="28" customFormat="false" ht="12.75" hidden="false" customHeight="true" outlineLevel="0" collapsed="false"/>
    <row r="29" customFormat="false" ht="12.75" hidden="false" customHeight="true" outlineLevel="0" collapsed="false"/>
    <row r="30" customFormat="false" ht="12.75" hidden="false" customHeight="true" outlineLevel="0" collapsed="false"/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>
      <c r="I41" s="39"/>
      <c r="J41" s="39"/>
      <c r="K41" s="16" t="s">
        <v>39</v>
      </c>
      <c r="L41" s="16" t="s">
        <v>40</v>
      </c>
    </row>
    <row r="42" customFormat="false" ht="12.75" hidden="false" customHeight="true" outlineLevel="0" collapsed="false">
      <c r="I42" s="40"/>
      <c r="J42" s="12" t="s">
        <v>41</v>
      </c>
      <c r="K42" s="31" t="n">
        <f aca="false">'Input Data'!S43</f>
        <v>0.04</v>
      </c>
      <c r="L42" s="41"/>
      <c r="N42" s="5" t="n">
        <f aca="false">$K$45</f>
        <v>0.637499999999999</v>
      </c>
      <c r="O42" s="5" t="n">
        <f aca="false">$K$43-0.25</f>
        <v>-0.04</v>
      </c>
      <c r="Q42" s="5" t="n">
        <f aca="false">$K$45</f>
        <v>0.637499999999999</v>
      </c>
      <c r="R42" s="5" t="n">
        <f aca="false">$K$43-0.05</f>
        <v>0.16</v>
      </c>
    </row>
    <row r="43" customFormat="false" ht="12.75" hidden="false" customHeight="true" outlineLevel="0" collapsed="false">
      <c r="I43" s="40"/>
      <c r="J43" s="12" t="s">
        <v>42</v>
      </c>
      <c r="K43" s="31" t="n">
        <f aca="false">'Input Data'!K49+K42</f>
        <v>0.21</v>
      </c>
      <c r="L43" s="41"/>
      <c r="N43" s="5" t="n">
        <f aca="false">$K$45</f>
        <v>0.637499999999999</v>
      </c>
      <c r="O43" s="5" t="n">
        <f aca="false">$K$43+0.25</f>
        <v>0.46</v>
      </c>
      <c r="Q43" s="5" t="n">
        <f aca="false">$K$45</f>
        <v>0.637499999999999</v>
      </c>
      <c r="R43" s="5" t="n">
        <f aca="false">$K$43+0.05</f>
        <v>0.26</v>
      </c>
    </row>
    <row r="44" customFormat="false" ht="12.75" hidden="false" customHeight="true" outlineLevel="0" collapsed="false">
      <c r="I44" s="40"/>
      <c r="J44" s="12" t="s">
        <v>43</v>
      </c>
      <c r="K44" s="31" t="n">
        <f aca="false">'Input Data'!L49+K42</f>
        <v>1.41</v>
      </c>
      <c r="L44" s="41"/>
      <c r="N44" s="5" t="n">
        <f aca="false">$K$45-0.25</f>
        <v>0.387499999999999</v>
      </c>
      <c r="O44" s="5" t="n">
        <f aca="false">$K$43</f>
        <v>0.21</v>
      </c>
      <c r="Q44" s="5" t="n">
        <f aca="false">$K$45-0.05</f>
        <v>0.587499999999999</v>
      </c>
      <c r="R44" s="5" t="n">
        <f aca="false">$K$43</f>
        <v>0.21</v>
      </c>
    </row>
    <row r="45" customFormat="false" ht="12.75" hidden="false" customHeight="true" outlineLevel="0" collapsed="false">
      <c r="I45" s="40"/>
      <c r="J45" s="12" t="s">
        <v>44</v>
      </c>
      <c r="K45" s="31" t="n">
        <f aca="false">'Input Data'!AH48</f>
        <v>0.637499999999999</v>
      </c>
      <c r="L45" s="41"/>
      <c r="N45" s="5" t="n">
        <f aca="false">$K$45+0.25</f>
        <v>0.887499999999999</v>
      </c>
      <c r="O45" s="5" t="n">
        <f aca="false">$K$43</f>
        <v>0.21</v>
      </c>
      <c r="Q45" s="5" t="n">
        <f aca="false">$K$45+0.05</f>
        <v>0.687499999999999</v>
      </c>
      <c r="R45" s="5" t="n">
        <f aca="false">$K$43</f>
        <v>0.21</v>
      </c>
    </row>
    <row r="46" customFormat="false" ht="12.75" hidden="false" customHeight="true" outlineLevel="0" collapsed="false">
      <c r="I46" s="40"/>
      <c r="J46" s="12" t="s">
        <v>45</v>
      </c>
      <c r="K46" s="31" t="n">
        <f aca="false">K45+K47</f>
        <v>1.88967391304348</v>
      </c>
      <c r="L46" s="41" t="n">
        <f aca="false">K45+L47</f>
        <v>1.88967391304348</v>
      </c>
      <c r="N46" s="5" t="n">
        <f aca="false">L$46</f>
        <v>1.88967391304348</v>
      </c>
      <c r="O46" s="5" t="n">
        <f aca="false">K$44+0.25</f>
        <v>1.66</v>
      </c>
    </row>
    <row r="47" customFormat="false" ht="12.75" hidden="false" customHeight="true" outlineLevel="0" collapsed="false">
      <c r="I47" s="40"/>
      <c r="J47" s="12" t="s">
        <v>46</v>
      </c>
      <c r="K47" s="31" t="n">
        <f aca="false">(K44-K43)/K48</f>
        <v>1.25217391304348</v>
      </c>
      <c r="L47" s="41" t="n">
        <f aca="false">(K44-K43)/L48</f>
        <v>1.25217391304348</v>
      </c>
      <c r="N47" s="5" t="n">
        <f aca="false">L$46</f>
        <v>1.88967391304348</v>
      </c>
      <c r="O47" s="5" t="n">
        <f aca="false">K$44-0.25</f>
        <v>1.16</v>
      </c>
    </row>
    <row r="48" customFormat="false" ht="12.75" hidden="false" customHeight="true" outlineLevel="0" collapsed="false">
      <c r="I48" s="40"/>
      <c r="J48" s="12" t="s">
        <v>47</v>
      </c>
      <c r="K48" s="31" t="n">
        <f aca="false">'Input Data'!S48</f>
        <v>0.958333333333333</v>
      </c>
      <c r="L48" s="42" t="n">
        <f aca="false">K48</f>
        <v>0.958333333333333</v>
      </c>
      <c r="N48" s="5" t="n">
        <f aca="false">L$46-0.25</f>
        <v>1.63967391304348</v>
      </c>
      <c r="O48" s="5" t="n">
        <f aca="false">K$44</f>
        <v>1.41</v>
      </c>
    </row>
    <row r="49" customFormat="false" ht="12.75" hidden="false" customHeight="true" outlineLevel="0" collapsed="false">
      <c r="I49" s="40"/>
      <c r="J49" s="12" t="s">
        <v>48</v>
      </c>
      <c r="K49" s="45" t="n">
        <f aca="false">(2.1-(($K44-$K43)/K48))/0.3</f>
        <v>2.82608695652174</v>
      </c>
      <c r="L49" s="43" t="n">
        <f aca="false">(2.1-(($K44-$K43)/L48))/0.3</f>
        <v>2.82608695652174</v>
      </c>
      <c r="N49" s="5" t="n">
        <f aca="false">L$46+0.25</f>
        <v>2.13967391304348</v>
      </c>
      <c r="O49" s="5" t="n">
        <f aca="false">K$44</f>
        <v>1.41</v>
      </c>
    </row>
    <row r="50" customFormat="false" ht="12.75" hidden="false" customHeight="true" outlineLevel="0" collapsed="false">
      <c r="F50" s="10"/>
      <c r="J50" s="10"/>
    </row>
  </sheetData>
  <mergeCells count="2">
    <mergeCell ref="A1:L1"/>
    <mergeCell ref="A2:L5"/>
  </mergeCells>
  <printOptions headings="false" gridLines="false" gridLinesSet="true" horizontalCentered="true" verticalCentered="false"/>
  <pageMargins left="1.2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50"/>
  <sheetViews>
    <sheetView showFormulas="false" showGridLines="true" showRowColHeaders="true" showZeros="true" rightToLeft="false" tabSelected="false" showOutlineSymbols="true" defaultGridColor="true" view="normal" topLeftCell="A1" colorId="64" zoomScale="125" zoomScaleNormal="125" zoomScalePageLayoutView="100" workbookViewId="0">
      <selection pane="topLeft" activeCell="A6" activeCellId="0" sqref="A6"/>
    </sheetView>
  </sheetViews>
  <sheetFormatPr defaultColWidth="5.14453125" defaultRowHeight="12.75" zeroHeight="false" outlineLevelRow="0" outlineLevelCol="0"/>
  <cols>
    <col collapsed="false" customWidth="false" hidden="false" outlineLevel="0" max="16384" min="1" style="1" width="5.14"/>
  </cols>
  <sheetData>
    <row r="1" customFormat="false" ht="12.75" hidden="false" customHeight="true" outlineLevel="0" collapsed="false">
      <c r="A1" s="6" t="str">
        <f aca="false">CONCATENATE('Input Data'!G$43,",   ",'Input Data'!G$45,", ",'Input Data'!G$46," @",'Input Data'!G$47,",   ",'Input Data'!G$48)</f>
        <v>Kodak TMax-100,   Ilford ID-11, 1+1 @20°C,   rotation processing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customFormat="false" ht="12.75" hidden="false" customHeight="true" outlineLevel="0" collapsed="false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customFormat="false" ht="12.75" hidden="false" customHeight="tru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customFormat="false" ht="12.7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customFormat="false" ht="12.75" hidden="false" customHeight="true" outlineLevel="0" collapsed="false">
      <c r="A5" s="46" t="str">
        <f aca="false">CONCATENATE("from ",'Input Data'!G$10," - ",'Input Data'!K$10," minutes")</f>
        <v>from 4 - 16 minutes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customFormat="false" ht="12.75" hidden="false" customHeight="true" outlineLevel="0" collapsed="false"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customFormat="false" ht="12.75" hidden="false" customHeight="true" outlineLevel="0" collapsed="false"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customFormat="false" ht="12.75" hidden="false" customHeight="true" outlineLevel="0" collapsed="false"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customFormat="false" ht="12.75" hidden="false" customHeight="true" outlineLevel="0" collapsed="false"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customFormat="false" ht="12.75" hidden="false" customHeight="true" outlineLevel="0" collapsed="false"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customFormat="false" ht="12.75" hidden="false" customHeight="true" outlineLevel="0" collapsed="false"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customFormat="false" ht="12.75" hidden="false" customHeight="true" outlineLevel="0" collapsed="false"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customFormat="false" ht="12.75" hidden="false" customHeight="true" outlineLevel="0" collapsed="false"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customFormat="false" ht="12.75" hidden="false" customHeight="true" outlineLevel="0" collapsed="false"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customFormat="false" ht="12.75" hidden="false" customHeight="true" outlineLevel="0" collapsed="false"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customFormat="false" ht="12.75" hidden="false" customHeight="true" outlineLevel="0" collapsed="false"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customFormat="false" ht="12.75" hidden="false" customHeight="true" outlineLevel="0" collapsed="false"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customFormat="false" ht="12.75" hidden="false" customHeight="true" outlineLevel="0" collapsed="false"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customFormat="false" ht="12.75" hidden="false" customHeight="true" outlineLevel="0" collapsed="false"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customFormat="false" ht="12.75" hidden="false" customHeight="true" outlineLevel="0" collapsed="false"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customFormat="false" ht="12.75" hidden="false" customHeight="true" outlineLevel="0" collapsed="false"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customFormat="false" ht="12.75" hidden="false" customHeight="true" outlineLevel="0" collapsed="false"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customFormat="false" ht="12.75" hidden="false" customHeight="true" outlineLevel="0" collapsed="false"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customFormat="false" ht="12.75" hidden="false" customHeight="true" outlineLevel="0" collapsed="false"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customFormat="false" ht="12.75" hidden="false" customHeight="true" outlineLevel="0" collapsed="false"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customFormat="false" ht="12.75" hidden="false" customHeight="true" outlineLevel="0" collapsed="false"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customFormat="false" ht="12.75" hidden="false" customHeight="true" outlineLevel="0" collapsed="false"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customFormat="false" ht="12.75" hidden="false" customHeight="true" outlineLevel="0" collapsed="false"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customFormat="false" ht="12.75" hidden="false" customHeight="true" outlineLevel="0" collapsed="false"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customFormat="false" ht="12.75" hidden="false" customHeight="true" outlineLevel="0" collapsed="false"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customFormat="false" ht="12.75" hidden="false" customHeight="true" outlineLevel="0" collapsed="false"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customFormat="false" ht="12.75" hidden="false" customHeight="true" outlineLevel="0" collapsed="false"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customFormat="false" ht="12.75" hidden="false" customHeight="true" outlineLevel="0" collapsed="false"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customFormat="false" ht="12.75" hidden="false" customHeight="true" outlineLevel="0" collapsed="false">
      <c r="M34" s="5"/>
      <c r="N34" s="47" t="n">
        <f aca="false">'Input Data'!G10</f>
        <v>4</v>
      </c>
      <c r="O34" s="47"/>
      <c r="P34" s="5"/>
      <c r="Q34" s="47" t="n">
        <f aca="false">'Input Data'!K10</f>
        <v>16</v>
      </c>
      <c r="R34" s="47"/>
      <c r="S34" s="5"/>
      <c r="T34" s="5"/>
      <c r="U34" s="5"/>
      <c r="V34" s="5"/>
      <c r="W34" s="5"/>
      <c r="X34" s="5"/>
    </row>
    <row r="35" customFormat="false" ht="12.75" hidden="false" customHeight="true" outlineLevel="0" collapsed="false">
      <c r="M35" s="5"/>
      <c r="N35" s="5" t="n">
        <f aca="false">'Curve 1'!$Q42</f>
        <v>1.55</v>
      </c>
      <c r="O35" s="5" t="n">
        <f aca="false">'Curve 1'!$R42</f>
        <v>0.14</v>
      </c>
      <c r="P35" s="5"/>
      <c r="Q35" s="5" t="n">
        <f aca="false">'Curve 5'!$Q42</f>
        <v>0.637499999999999</v>
      </c>
      <c r="R35" s="5" t="n">
        <f aca="false">'Curve 5'!$R42</f>
        <v>0.16</v>
      </c>
      <c r="S35" s="5"/>
      <c r="T35" s="5"/>
      <c r="U35" s="5"/>
      <c r="V35" s="5"/>
      <c r="W35" s="5"/>
      <c r="X35" s="5"/>
    </row>
    <row r="36" customFormat="false" ht="12.75" hidden="false" customHeight="true" outlineLevel="0" collapsed="false">
      <c r="M36" s="5"/>
      <c r="N36" s="5" t="n">
        <f aca="false">'Curve 1'!$Q43</f>
        <v>1.55</v>
      </c>
      <c r="O36" s="5" t="n">
        <f aca="false">'Curve 1'!$R43</f>
        <v>0.24</v>
      </c>
      <c r="P36" s="5"/>
      <c r="Q36" s="5" t="n">
        <f aca="false">'Curve 5'!$Q43</f>
        <v>0.637499999999999</v>
      </c>
      <c r="R36" s="5" t="n">
        <f aca="false">'Curve 5'!$R43</f>
        <v>0.26</v>
      </c>
      <c r="S36" s="5"/>
      <c r="T36" s="5"/>
      <c r="U36" s="5"/>
      <c r="V36" s="5"/>
      <c r="W36" s="5"/>
      <c r="X36" s="5"/>
    </row>
    <row r="37" customFormat="false" ht="12.75" hidden="false" customHeight="true" outlineLevel="0" collapsed="false">
      <c r="M37" s="5"/>
      <c r="N37" s="5" t="n">
        <f aca="false">'Curve 1'!$Q44</f>
        <v>1.5</v>
      </c>
      <c r="O37" s="5" t="n">
        <f aca="false">'Curve 1'!$R44</f>
        <v>0.19</v>
      </c>
      <c r="P37" s="5"/>
      <c r="Q37" s="5" t="n">
        <f aca="false">'Curve 5'!$Q44</f>
        <v>0.587499999999999</v>
      </c>
      <c r="R37" s="5" t="n">
        <f aca="false">'Curve 5'!$R44</f>
        <v>0.21</v>
      </c>
      <c r="S37" s="5"/>
      <c r="T37" s="5"/>
      <c r="U37" s="5"/>
      <c r="V37" s="5"/>
      <c r="W37" s="5"/>
      <c r="X37" s="5"/>
    </row>
    <row r="38" customFormat="false" ht="12.75" hidden="false" customHeight="true" outlineLevel="0" collapsed="false">
      <c r="M38" s="5"/>
      <c r="N38" s="5" t="n">
        <f aca="false">'Curve 1'!$Q45</f>
        <v>1.6</v>
      </c>
      <c r="O38" s="5" t="n">
        <f aca="false">'Curve 1'!$R45</f>
        <v>0.19</v>
      </c>
      <c r="P38" s="5"/>
      <c r="Q38" s="5" t="n">
        <f aca="false">'Curve 5'!$Q45</f>
        <v>0.687499999999999</v>
      </c>
      <c r="R38" s="5" t="n">
        <f aca="false">'Curve 5'!$R45</f>
        <v>0.21</v>
      </c>
      <c r="S38" s="5"/>
      <c r="T38" s="5"/>
      <c r="U38" s="5"/>
      <c r="V38" s="5"/>
      <c r="W38" s="5"/>
      <c r="X38" s="5"/>
    </row>
    <row r="39" customFormat="false" ht="12.75" hidden="false" customHeight="true" outlineLevel="0" collapsed="false"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customFormat="false" ht="12.75" hidden="false" customHeight="true" outlineLevel="0" collapsed="false"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customFormat="false" ht="12.75" hidden="false" customHeight="true" outlineLevel="0" collapsed="false"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customFormat="false" ht="12.75" hidden="false" customHeight="true" outlineLevel="0" collapsed="false"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customFormat="false" ht="12.75" hidden="false" customHeight="true" outlineLevel="0" collapsed="false"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customFormat="false" ht="12.75" hidden="false" customHeight="true" outlineLevel="0" collapsed="false">
      <c r="I44" s="17" t="s">
        <v>50</v>
      </c>
      <c r="J44" s="16" t="s">
        <v>11</v>
      </c>
      <c r="K44" s="16" t="s">
        <v>35</v>
      </c>
      <c r="L44" s="30" t="s">
        <v>51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customFormat="false" ht="12.75" hidden="false" customHeight="true" outlineLevel="0" collapsed="false">
      <c r="I45" s="48" t="n">
        <f aca="false">'Input Data'!G10</f>
        <v>4</v>
      </c>
      <c r="J45" s="41" t="n">
        <f aca="false">'Curve 1'!K$45</f>
        <v>1.55</v>
      </c>
      <c r="K45" s="41" t="n">
        <f aca="false">'Curve 1'!L$48</f>
        <v>0.35</v>
      </c>
      <c r="L45" s="49" t="n">
        <f aca="false">'Curve 1'!L$49</f>
        <v>-4.42857142857143</v>
      </c>
      <c r="M45" s="5"/>
      <c r="N45" s="5" t="n">
        <f aca="false">'Curve 1'!K$45</f>
        <v>1.55</v>
      </c>
      <c r="O45" s="5" t="n">
        <f aca="false">'Curve 1'!K$43</f>
        <v>0.19</v>
      </c>
      <c r="P45" s="5"/>
      <c r="Q45" s="5" t="n">
        <f aca="false">'Curve 1'!K$46</f>
        <v>4.97857142857143</v>
      </c>
      <c r="R45" s="5" t="n">
        <f aca="false">'Curve 1'!K$44</f>
        <v>1.39</v>
      </c>
      <c r="S45" s="5"/>
      <c r="T45" s="5"/>
      <c r="U45" s="5"/>
      <c r="V45" s="5"/>
      <c r="W45" s="5"/>
      <c r="X45" s="5"/>
    </row>
    <row r="46" customFormat="false" ht="12.75" hidden="false" customHeight="true" outlineLevel="0" collapsed="false">
      <c r="I46" s="48" t="n">
        <f aca="false">'Input Data'!H10</f>
        <v>5.5</v>
      </c>
      <c r="J46" s="41" t="n">
        <f aca="false">'Curve 2'!K$45</f>
        <v>1.15</v>
      </c>
      <c r="K46" s="41" t="n">
        <f aca="false">'Curve 2'!L$48</f>
        <v>0.422222222222222</v>
      </c>
      <c r="L46" s="49" t="n">
        <f aca="false">'Curve 2'!L$49</f>
        <v>-2.47368421052632</v>
      </c>
      <c r="M46" s="5"/>
      <c r="N46" s="5" t="n">
        <f aca="false">'Curve 2'!K$45</f>
        <v>1.15</v>
      </c>
      <c r="O46" s="5" t="n">
        <f aca="false">'Curve 2'!K$43</f>
        <v>0.2</v>
      </c>
      <c r="P46" s="5"/>
      <c r="Q46" s="5" t="n">
        <f aca="false">'Curve 2'!K$46</f>
        <v>3.99210526315789</v>
      </c>
      <c r="R46" s="5" t="n">
        <f aca="false">'Curve 2'!K$44</f>
        <v>1.4</v>
      </c>
      <c r="S46" s="5"/>
      <c r="T46" s="5"/>
      <c r="U46" s="5"/>
      <c r="V46" s="5"/>
      <c r="W46" s="5"/>
      <c r="X46" s="5"/>
    </row>
    <row r="47" customFormat="false" ht="12.75" hidden="false" customHeight="true" outlineLevel="0" collapsed="false">
      <c r="I47" s="48" t="n">
        <f aca="false">'Input Data'!I10</f>
        <v>8</v>
      </c>
      <c r="J47" s="41" t="n">
        <f aca="false">'Curve 3'!K$45</f>
        <v>0.819999999999999</v>
      </c>
      <c r="K47" s="41" t="n">
        <f aca="false">'Curve 3'!L$48</f>
        <v>0.519047619047619</v>
      </c>
      <c r="L47" s="49" t="n">
        <f aca="false">'Curve 3'!L$49</f>
        <v>-0.706422018348625</v>
      </c>
      <c r="M47" s="5"/>
      <c r="N47" s="5" t="n">
        <f aca="false">'Curve 3'!K$45</f>
        <v>0.819999999999999</v>
      </c>
      <c r="O47" s="5" t="n">
        <f aca="false">'Curve 3'!K$43</f>
        <v>0.2</v>
      </c>
      <c r="P47" s="5"/>
      <c r="Q47" s="5" t="n">
        <f aca="false">'Curve 3'!K$46</f>
        <v>3.13192660550459</v>
      </c>
      <c r="R47" s="5" t="n">
        <f aca="false">'Curve 3'!K$44</f>
        <v>1.4</v>
      </c>
      <c r="S47" s="5"/>
      <c r="T47" s="5"/>
      <c r="U47" s="5"/>
      <c r="V47" s="5"/>
      <c r="W47" s="5"/>
      <c r="X47" s="5"/>
    </row>
    <row r="48" customFormat="false" ht="12.75" hidden="false" customHeight="true" outlineLevel="0" collapsed="false">
      <c r="I48" s="48" t="n">
        <f aca="false">'Input Data'!J10</f>
        <v>11</v>
      </c>
      <c r="J48" s="41" t="n">
        <f aca="false">'Curve 4'!K$45</f>
        <v>0.699999999999999</v>
      </c>
      <c r="K48" s="41" t="n">
        <f aca="false">'Curve 4'!L$48</f>
        <v>0.631578947368421</v>
      </c>
      <c r="L48" s="49" t="n">
        <f aca="false">'Curve 4'!L$49</f>
        <v>0.666666666666666</v>
      </c>
      <c r="M48" s="5"/>
      <c r="N48" s="5" t="n">
        <f aca="false">'Curve 4'!K$45</f>
        <v>0.699999999999999</v>
      </c>
      <c r="O48" s="5" t="n">
        <f aca="false">'Curve 4'!K$43</f>
        <v>0.21</v>
      </c>
      <c r="P48" s="5"/>
      <c r="Q48" s="5" t="n">
        <f aca="false">'Curve 4'!K$46</f>
        <v>2.6</v>
      </c>
      <c r="R48" s="5" t="n">
        <f aca="false">'Curve 4'!K$44</f>
        <v>1.41</v>
      </c>
      <c r="S48" s="5"/>
      <c r="T48" s="5"/>
      <c r="U48" s="5"/>
      <c r="V48" s="5"/>
      <c r="W48" s="5"/>
      <c r="X48" s="5"/>
    </row>
    <row r="49" customFormat="false" ht="12.75" hidden="false" customHeight="true" outlineLevel="0" collapsed="false">
      <c r="I49" s="48" t="n">
        <f aca="false">'Input Data'!K10</f>
        <v>16</v>
      </c>
      <c r="J49" s="41" t="n">
        <f aca="false">'Curve 5'!K$45</f>
        <v>0.637499999999999</v>
      </c>
      <c r="K49" s="41" t="n">
        <f aca="false">'Curve 5'!L$48</f>
        <v>0.958333333333333</v>
      </c>
      <c r="L49" s="49" t="n">
        <f aca="false">'Curve 5'!L$49</f>
        <v>2.82608695652174</v>
      </c>
      <c r="M49" s="5"/>
      <c r="N49" s="5" t="n">
        <f aca="false">'Curve 5'!K$45</f>
        <v>0.637499999999999</v>
      </c>
      <c r="O49" s="5" t="n">
        <f aca="false">'Curve 5'!K$43</f>
        <v>0.21</v>
      </c>
      <c r="P49" s="5"/>
      <c r="Q49" s="5" t="n">
        <f aca="false">'Curve 5'!K$46</f>
        <v>1.88967391304348</v>
      </c>
      <c r="R49" s="5" t="n">
        <f aca="false">'Curve 5'!K$44</f>
        <v>1.41</v>
      </c>
      <c r="S49" s="5"/>
      <c r="T49" s="5"/>
      <c r="U49" s="5"/>
      <c r="V49" s="5"/>
      <c r="W49" s="5"/>
      <c r="X49" s="5"/>
    </row>
    <row r="50" customFormat="false" ht="12.75" hidden="false" customHeight="true" outlineLevel="0" collapsed="false"/>
  </sheetData>
  <mergeCells count="5">
    <mergeCell ref="A1:L1"/>
    <mergeCell ref="A2:L4"/>
    <mergeCell ref="A5:L5"/>
    <mergeCell ref="N34:O34"/>
    <mergeCell ref="Q34:R34"/>
  </mergeCells>
  <printOptions headings="false" gridLines="false" gridLinesSet="true" horizontalCentered="true" verticalCentered="false"/>
  <pageMargins left="1.2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U49"/>
  <sheetViews>
    <sheetView showFormulas="false" showGridLines="true" showRowColHeaders="true" showZeros="true" rightToLeft="false" tabSelected="false" showOutlineSymbols="true" defaultGridColor="true" view="normal" topLeftCell="A1" colorId="64" zoomScale="125" zoomScaleNormal="125" zoomScalePageLayoutView="100" workbookViewId="0">
      <selection pane="topLeft" activeCell="A6" activeCellId="0" sqref="A6"/>
    </sheetView>
  </sheetViews>
  <sheetFormatPr defaultColWidth="5.14453125" defaultRowHeight="12.75" zeroHeight="false" outlineLevelRow="0" outlineLevelCol="0"/>
  <cols>
    <col collapsed="false" customWidth="false" hidden="false" outlineLevel="0" max="16384" min="1" style="1" width="5.14"/>
  </cols>
  <sheetData>
    <row r="1" customFormat="false" ht="12.75" hidden="false" customHeight="true" outlineLevel="0" collapsed="false">
      <c r="A1" s="2" t="str">
        <f aca="false">'Input Data'!G$43</f>
        <v>Kodak TMax-100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Format="false" ht="12.7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Format="false" ht="12.75" hidden="false" customHeight="true" outlineLevel="0" collapsed="false">
      <c r="A3" s="6" t="str">
        <f aca="false">'Input Data'!G$44</f>
        <v>4x5 sheet film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S3" s="4"/>
      <c r="T3" s="4"/>
      <c r="U3" s="4"/>
    </row>
    <row r="4" customFormat="false" ht="12.75" hidden="false" customHeight="true" outlineLevel="0" collapsed="false">
      <c r="A4" s="6" t="str">
        <f aca="false">CONCATENATE('Input Data'!G$45,", ",'Input Data'!G$46," @",'Input Data'!G$47,",   ",'Input Data'!G$48)</f>
        <v>Ilford ID-11, 1+1 @20°C,   rotation processing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S4" s="4"/>
      <c r="T4" s="4"/>
      <c r="U4" s="4"/>
    </row>
    <row r="5" customFormat="false" ht="12.75" hidden="false" customHeight="true" outlineLevel="0" collapsed="false">
      <c r="A5" s="50" t="n">
        <f aca="false">'Input Data'!G$49</f>
        <v>39057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S5" s="4"/>
      <c r="T5" s="4"/>
      <c r="U5" s="4"/>
    </row>
    <row r="6" customFormat="false" ht="12.75" hidden="false" customHeight="true" outlineLevel="0" collapsed="false">
      <c r="A6" s="1" t="s">
        <v>52</v>
      </c>
      <c r="S6" s="4"/>
      <c r="T6" s="4"/>
      <c r="U6" s="4"/>
    </row>
    <row r="7" customFormat="false" ht="12.75" hidden="false" customHeight="true" outlineLevel="0" collapsed="false">
      <c r="S7" s="4"/>
      <c r="T7" s="4"/>
      <c r="U7" s="4"/>
    </row>
    <row r="8" customFormat="false" ht="12.75" hidden="false" customHeight="true" outlineLevel="0" collapsed="false">
      <c r="B8" s="39"/>
      <c r="C8" s="39"/>
      <c r="D8" s="51" t="n">
        <f aca="false">'Input Data'!G10</f>
        <v>4</v>
      </c>
      <c r="E8" s="51" t="n">
        <f aca="false">'Input Data'!H10</f>
        <v>5.5</v>
      </c>
      <c r="F8" s="51" t="n">
        <f aca="false">'Input Data'!I10</f>
        <v>8</v>
      </c>
      <c r="G8" s="51" t="n">
        <f aca="false">'Input Data'!J10</f>
        <v>11</v>
      </c>
      <c r="H8" s="51" t="n">
        <f aca="false">'Input Data'!K10</f>
        <v>16</v>
      </c>
      <c r="J8" s="40"/>
      <c r="K8" s="12" t="s">
        <v>53</v>
      </c>
      <c r="L8" s="52" t="n">
        <v>0.57143</v>
      </c>
      <c r="S8" s="4"/>
      <c r="T8" s="4"/>
      <c r="U8" s="4"/>
    </row>
    <row r="9" customFormat="false" ht="12.75" hidden="false" customHeight="true" outlineLevel="0" collapsed="false">
      <c r="B9" s="25"/>
      <c r="C9" s="12" t="s">
        <v>54</v>
      </c>
      <c r="D9" s="31" t="n">
        <f aca="false">'Family of Curves'!$K45</f>
        <v>0.35</v>
      </c>
      <c r="E9" s="31" t="n">
        <f aca="false">'Family of Curves'!$K46</f>
        <v>0.422222222222222</v>
      </c>
      <c r="F9" s="31" t="n">
        <f aca="false">'Family of Curves'!$K47</f>
        <v>0.519047619047619</v>
      </c>
      <c r="G9" s="31" t="n">
        <f aca="false">'Family of Curves'!$K48</f>
        <v>0.631578947368421</v>
      </c>
      <c r="H9" s="31" t="n">
        <f aca="false">'Family of Curves'!$K49</f>
        <v>0.958333333333333</v>
      </c>
      <c r="J9" s="40"/>
      <c r="K9" s="12" t="s">
        <v>55</v>
      </c>
      <c r="L9" s="53" t="n">
        <v>64</v>
      </c>
      <c r="S9" s="4"/>
      <c r="T9" s="4"/>
      <c r="U9" s="4"/>
    </row>
    <row r="10" customFormat="false" ht="12.75" hidden="false" customHeight="true" outlineLevel="0" collapsed="false">
      <c r="B10" s="25"/>
      <c r="C10" s="12" t="s">
        <v>56</v>
      </c>
      <c r="D10" s="54" t="n">
        <f aca="false">D9</f>
        <v>0.35</v>
      </c>
      <c r="E10" s="55" t="n">
        <f aca="false">E9</f>
        <v>0.422222222222222</v>
      </c>
      <c r="F10" s="55" t="n">
        <f aca="false">F9</f>
        <v>0.519047619047619</v>
      </c>
      <c r="G10" s="55" t="n">
        <f aca="false">G9</f>
        <v>0.631578947368421</v>
      </c>
      <c r="H10" s="56" t="n">
        <f aca="false">H9</f>
        <v>0.958333333333333</v>
      </c>
      <c r="J10" s="40"/>
      <c r="K10" s="12" t="s">
        <v>44</v>
      </c>
      <c r="L10" s="57" t="n">
        <v>0.74</v>
      </c>
      <c r="S10" s="4"/>
      <c r="T10" s="4"/>
      <c r="U10" s="4"/>
    </row>
    <row r="11" customFormat="false" ht="12.75" hidden="false" customHeight="true" outlineLevel="0" collapsed="false">
      <c r="S11" s="4"/>
      <c r="T11" s="4"/>
      <c r="U11" s="4"/>
    </row>
    <row r="12" customFormat="false" ht="12.75" hidden="false" customHeight="true" outlineLevel="0" collapsed="false">
      <c r="N12" s="3"/>
      <c r="O12" s="3" t="s">
        <v>39</v>
      </c>
      <c r="P12" s="3" t="s">
        <v>40</v>
      </c>
      <c r="S12" s="4"/>
      <c r="T12" s="4"/>
      <c r="U12" s="4"/>
    </row>
    <row r="13" customFormat="false" ht="12.75" hidden="false" customHeight="true" outlineLevel="0" collapsed="false">
      <c r="N13" s="3" t="n">
        <f aca="false">'Input Data'!G$10</f>
        <v>4</v>
      </c>
      <c r="O13" s="29" t="n">
        <f aca="false">'Family of Curves'!K45</f>
        <v>0.35</v>
      </c>
      <c r="P13" s="29" t="n">
        <f aca="false">D$10</f>
        <v>0.35</v>
      </c>
      <c r="S13" s="4"/>
      <c r="T13" s="3"/>
      <c r="U13" s="3"/>
    </row>
    <row r="14" customFormat="false" ht="12.75" hidden="false" customHeight="true" outlineLevel="0" collapsed="false">
      <c r="N14" s="3" t="n">
        <f aca="false">'Input Data'!H$10</f>
        <v>5.5</v>
      </c>
      <c r="O14" s="29" t="n">
        <f aca="false">'Family of Curves'!K46</f>
        <v>0.422222222222222</v>
      </c>
      <c r="P14" s="29" t="n">
        <f aca="false">E$10</f>
        <v>0.422222222222222</v>
      </c>
      <c r="S14" s="4"/>
      <c r="T14" s="4"/>
      <c r="U14" s="4"/>
    </row>
    <row r="15" customFormat="false" ht="12.75" hidden="false" customHeight="true" outlineLevel="0" collapsed="false">
      <c r="N15" s="3" t="n">
        <f aca="false">'Input Data'!I$10</f>
        <v>8</v>
      </c>
      <c r="O15" s="29" t="n">
        <f aca="false">'Family of Curves'!K47</f>
        <v>0.519047619047619</v>
      </c>
      <c r="P15" s="29" t="n">
        <f aca="false">F$10</f>
        <v>0.519047619047619</v>
      </c>
      <c r="S15" s="3"/>
      <c r="T15" s="58"/>
      <c r="U15" s="58"/>
    </row>
    <row r="16" customFormat="false" ht="12.75" hidden="false" customHeight="true" outlineLevel="0" collapsed="false">
      <c r="N16" s="3" t="n">
        <f aca="false">'Input Data'!J$10</f>
        <v>11</v>
      </c>
      <c r="O16" s="29" t="n">
        <f aca="false">'Family of Curves'!K48</f>
        <v>0.631578947368421</v>
      </c>
      <c r="P16" s="29" t="n">
        <f aca="false">G$10</f>
        <v>0.631578947368421</v>
      </c>
      <c r="S16" s="3"/>
      <c r="T16" s="58"/>
      <c r="U16" s="58"/>
    </row>
    <row r="17" customFormat="false" ht="12.75" hidden="false" customHeight="true" outlineLevel="0" collapsed="false">
      <c r="N17" s="3" t="n">
        <f aca="false">'Input Data'!K$10</f>
        <v>16</v>
      </c>
      <c r="O17" s="29" t="n">
        <f aca="false">'Family of Curves'!K49</f>
        <v>0.958333333333333</v>
      </c>
      <c r="P17" s="29" t="n">
        <f aca="false">H$10</f>
        <v>0.958333333333333</v>
      </c>
      <c r="S17" s="3"/>
      <c r="T17" s="58"/>
      <c r="U17" s="58"/>
    </row>
    <row r="18" customFormat="false" ht="12.75" hidden="false" customHeight="true" outlineLevel="0" collapsed="false">
      <c r="N18" s="4"/>
      <c r="O18" s="4"/>
      <c r="P18" s="4"/>
      <c r="S18" s="4"/>
      <c r="T18" s="4"/>
      <c r="U18" s="4"/>
    </row>
    <row r="19" customFormat="false" ht="12.75" hidden="false" customHeight="true" outlineLevel="0" collapsed="false">
      <c r="N19" s="4"/>
      <c r="O19" s="4"/>
      <c r="P19" s="4"/>
      <c r="S19" s="59"/>
      <c r="T19" s="59"/>
      <c r="U19" s="59"/>
    </row>
    <row r="20" customFormat="false" ht="12.75" hidden="false" customHeight="true" outlineLevel="0" collapsed="false">
      <c r="N20" s="4"/>
      <c r="O20" s="4"/>
      <c r="P20" s="4"/>
      <c r="S20" s="59"/>
      <c r="T20" s="59"/>
      <c r="U20" s="59"/>
    </row>
    <row r="21" customFormat="false" ht="12.75" hidden="false" customHeight="true" outlineLevel="0" collapsed="false">
      <c r="N21" s="4"/>
      <c r="O21" s="4"/>
      <c r="P21" s="4"/>
      <c r="S21" s="4"/>
      <c r="T21" s="4"/>
      <c r="U21" s="4"/>
    </row>
    <row r="22" customFormat="false" ht="12.75" hidden="false" customHeight="true" outlineLevel="0" collapsed="false">
      <c r="N22" s="4"/>
      <c r="O22" s="4"/>
      <c r="P22" s="4"/>
      <c r="S22" s="4"/>
      <c r="T22" s="3"/>
      <c r="U22" s="3"/>
    </row>
    <row r="23" customFormat="false" ht="12.75" hidden="false" customHeight="true" outlineLevel="0" collapsed="false">
      <c r="N23" s="4"/>
      <c r="O23" s="4"/>
      <c r="P23" s="4"/>
      <c r="S23" s="4"/>
      <c r="T23" s="5"/>
      <c r="U23" s="60"/>
    </row>
    <row r="24" customFormat="false" ht="12.75" hidden="false" customHeight="true" outlineLevel="0" collapsed="false">
      <c r="N24" s="4"/>
      <c r="O24" s="4"/>
      <c r="P24" s="4"/>
      <c r="S24" s="4"/>
      <c r="T24" s="5"/>
      <c r="U24" s="60"/>
    </row>
    <row r="25" customFormat="false" ht="12.75" hidden="false" customHeight="true" outlineLevel="0" collapsed="false">
      <c r="N25" s="4"/>
      <c r="O25" s="4"/>
      <c r="P25" s="4"/>
      <c r="S25" s="4"/>
      <c r="T25" s="5"/>
      <c r="U25" s="60"/>
    </row>
    <row r="26" customFormat="false" ht="12.75" hidden="false" customHeight="true" outlineLevel="0" collapsed="false">
      <c r="N26" s="4"/>
      <c r="O26" s="5" t="n">
        <f aca="false">MIN('Family of Curves'!J$45:J$49)-0.15</f>
        <v>0.487499999999999</v>
      </c>
      <c r="P26" s="5" t="n">
        <f aca="false">L$8</f>
        <v>0.57143</v>
      </c>
      <c r="S26" s="4"/>
      <c r="T26" s="5"/>
      <c r="U26" s="60"/>
    </row>
    <row r="27" customFormat="false" ht="12.75" hidden="false" customHeight="true" outlineLevel="0" collapsed="false">
      <c r="N27" s="4"/>
      <c r="O27" s="5" t="n">
        <f aca="false">MAX('Family of Curves'!J$45:J$49)+0.15</f>
        <v>1.7</v>
      </c>
      <c r="P27" s="5" t="n">
        <f aca="false">L$8</f>
        <v>0.57143</v>
      </c>
      <c r="S27" s="4"/>
      <c r="T27" s="5"/>
      <c r="U27" s="60"/>
    </row>
    <row r="28" customFormat="false" ht="12.75" hidden="false" customHeight="true" outlineLevel="0" collapsed="false">
      <c r="N28" s="4"/>
      <c r="O28" s="5" t="n">
        <f aca="false">L$10</f>
        <v>0.74</v>
      </c>
      <c r="P28" s="5" t="n">
        <f aca="false">MAX('Family of Curves'!K$45:K$49)</f>
        <v>0.958333333333333</v>
      </c>
      <c r="S28" s="4"/>
      <c r="T28" s="5"/>
      <c r="U28" s="60"/>
    </row>
    <row r="29" customFormat="false" ht="12.75" hidden="false" customHeight="true" outlineLevel="0" collapsed="false">
      <c r="N29" s="4"/>
      <c r="O29" s="5" t="n">
        <f aca="false">L$10</f>
        <v>0.74</v>
      </c>
      <c r="P29" s="5" t="n">
        <v>0.3</v>
      </c>
      <c r="S29" s="4"/>
      <c r="T29" s="5"/>
      <c r="U29" s="60"/>
    </row>
    <row r="30" customFormat="false" ht="12.75" hidden="false" customHeight="true" outlineLevel="0" collapsed="false">
      <c r="N30" s="4"/>
      <c r="O30" s="4"/>
      <c r="P30" s="4"/>
      <c r="S30" s="4"/>
      <c r="T30" s="4"/>
      <c r="U30" s="4"/>
    </row>
    <row r="31" customFormat="false" ht="12.75" hidden="false" customHeight="true" outlineLevel="0" collapsed="false">
      <c r="N31" s="4"/>
      <c r="O31" s="4"/>
      <c r="P31" s="4"/>
      <c r="S31" s="4"/>
      <c r="T31" s="4"/>
      <c r="U31" s="4"/>
    </row>
    <row r="32" customFormat="false" ht="12.75" hidden="false" customHeight="true" outlineLevel="0" collapsed="false">
      <c r="N32" s="3"/>
      <c r="O32" s="3" t="s">
        <v>39</v>
      </c>
      <c r="P32" s="3" t="s">
        <v>40</v>
      </c>
      <c r="S32" s="4"/>
      <c r="T32" s="4"/>
      <c r="U32" s="4"/>
    </row>
    <row r="33" customFormat="false" ht="12.75" hidden="false" customHeight="true" outlineLevel="0" collapsed="false">
      <c r="N33" s="3" t="n">
        <f aca="false">'Input Data'!G$10</f>
        <v>4</v>
      </c>
      <c r="O33" s="29" t="n">
        <f aca="false">'Family of Curves'!L45</f>
        <v>-4.42857142857143</v>
      </c>
      <c r="P33" s="29" t="n">
        <f aca="false">(2.1-(('Input Data'!$L$49-'Input Data'!$K$49)/P13))/0.3</f>
        <v>-4.42857142857143</v>
      </c>
      <c r="S33" s="4"/>
      <c r="T33" s="3"/>
      <c r="U33" s="3"/>
    </row>
    <row r="34" customFormat="false" ht="12.75" hidden="false" customHeight="true" outlineLevel="0" collapsed="false">
      <c r="N34" s="3" t="n">
        <f aca="false">'Input Data'!H$10</f>
        <v>5.5</v>
      </c>
      <c r="O34" s="29" t="n">
        <f aca="false">'Family of Curves'!L46</f>
        <v>-2.47368421052632</v>
      </c>
      <c r="P34" s="29" t="n">
        <f aca="false">(2.1-(('Input Data'!$L$49-'Input Data'!$K$49)/P14))/0.3</f>
        <v>-2.47368421052632</v>
      </c>
      <c r="S34" s="4"/>
      <c r="T34" s="4"/>
      <c r="U34" s="4"/>
    </row>
    <row r="35" customFormat="false" ht="12.75" hidden="false" customHeight="true" outlineLevel="0" collapsed="false">
      <c r="N35" s="3" t="n">
        <f aca="false">'Input Data'!I$10</f>
        <v>8</v>
      </c>
      <c r="O35" s="29" t="n">
        <f aca="false">'Family of Curves'!L47</f>
        <v>-0.706422018348625</v>
      </c>
      <c r="P35" s="29" t="n">
        <f aca="false">(2.1-(('Input Data'!$L$49-'Input Data'!$K$49)/P15))/0.3</f>
        <v>-0.706422018348625</v>
      </c>
      <c r="S35" s="3"/>
      <c r="T35" s="61"/>
      <c r="U35" s="61"/>
    </row>
    <row r="36" customFormat="false" ht="12.75" hidden="false" customHeight="true" outlineLevel="0" collapsed="false">
      <c r="N36" s="3" t="n">
        <f aca="false">'Input Data'!J$10</f>
        <v>11</v>
      </c>
      <c r="O36" s="29" t="n">
        <f aca="false">'Family of Curves'!L48</f>
        <v>0.666666666666666</v>
      </c>
      <c r="P36" s="29" t="n">
        <f aca="false">(2.1-(('Input Data'!$L$49-'Input Data'!$K$49)/P16))/0.3</f>
        <v>0.666666666666666</v>
      </c>
      <c r="S36" s="3"/>
      <c r="T36" s="61"/>
      <c r="U36" s="61"/>
    </row>
    <row r="37" customFormat="false" ht="12.75" hidden="false" customHeight="true" outlineLevel="0" collapsed="false">
      <c r="N37" s="3" t="n">
        <f aca="false">'Input Data'!K$10</f>
        <v>16</v>
      </c>
      <c r="O37" s="29" t="n">
        <f aca="false">'Family of Curves'!L49</f>
        <v>2.82608695652174</v>
      </c>
      <c r="P37" s="29" t="n">
        <f aca="false">(2.1-(('Input Data'!$L$49-'Input Data'!$K$49)/P17))/0.3</f>
        <v>2.82608695652174</v>
      </c>
      <c r="S37" s="3"/>
      <c r="T37" s="61"/>
      <c r="U37" s="61"/>
    </row>
    <row r="38" customFormat="false" ht="12.75" hidden="false" customHeight="true" outlineLevel="0" collapsed="false">
      <c r="N38" s="4"/>
      <c r="O38" s="4"/>
      <c r="P38" s="4"/>
      <c r="S38" s="4"/>
      <c r="T38" s="4"/>
      <c r="U38" s="4"/>
    </row>
    <row r="39" customFormat="false" ht="12.75" hidden="false" customHeight="true" outlineLevel="0" collapsed="false">
      <c r="N39" s="4"/>
      <c r="O39" s="4"/>
      <c r="P39" s="4"/>
      <c r="S39" s="4"/>
      <c r="T39" s="4"/>
      <c r="U39" s="4"/>
    </row>
    <row r="40" customFormat="false" ht="12.75" hidden="false" customHeight="true" outlineLevel="0" collapsed="false">
      <c r="N40" s="4"/>
      <c r="O40" s="4"/>
      <c r="P40" s="4"/>
      <c r="S40" s="4"/>
      <c r="T40" s="4"/>
      <c r="U40" s="4"/>
    </row>
    <row r="41" customFormat="false" ht="12.75" hidden="false" customHeight="true" outlineLevel="0" collapsed="false">
      <c r="N41" s="4"/>
      <c r="O41" s="4"/>
      <c r="P41" s="4"/>
      <c r="S41" s="4"/>
      <c r="T41" s="4"/>
      <c r="U41" s="4"/>
    </row>
    <row r="42" customFormat="false" ht="12.75" hidden="false" customHeight="true" outlineLevel="0" collapsed="false">
      <c r="N42" s="4"/>
      <c r="O42" s="4"/>
      <c r="P42" s="4"/>
      <c r="S42" s="4"/>
      <c r="T42" s="3"/>
      <c r="U42" s="3"/>
    </row>
    <row r="43" customFormat="false" ht="12.75" hidden="false" customHeight="true" outlineLevel="0" collapsed="false">
      <c r="N43" s="4"/>
      <c r="O43" s="4"/>
      <c r="P43" s="4"/>
      <c r="S43" s="4"/>
      <c r="T43" s="4"/>
      <c r="U43" s="60"/>
    </row>
    <row r="44" customFormat="false" ht="12.75" hidden="false" customHeight="true" outlineLevel="0" collapsed="false">
      <c r="N44" s="4"/>
      <c r="O44" s="4"/>
      <c r="P44" s="4"/>
      <c r="S44" s="4"/>
      <c r="T44" s="4"/>
      <c r="U44" s="60"/>
    </row>
    <row r="45" customFormat="false" ht="12.75" hidden="false" customHeight="true" outlineLevel="0" collapsed="false">
      <c r="N45" s="4"/>
      <c r="O45" s="5" t="n">
        <f aca="false">'Family of Curves'!J45</f>
        <v>1.55</v>
      </c>
      <c r="P45" s="62" t="n">
        <f aca="false">L$9/10^(O45-L$10)</f>
        <v>9.91242636103988</v>
      </c>
      <c r="S45" s="4"/>
      <c r="T45" s="4"/>
      <c r="U45" s="60"/>
    </row>
    <row r="46" customFormat="false" ht="12.75" hidden="false" customHeight="true" outlineLevel="0" collapsed="false">
      <c r="N46" s="4"/>
      <c r="O46" s="5" t="n">
        <f aca="false">'Family of Curves'!J46</f>
        <v>1.15</v>
      </c>
      <c r="P46" s="62" t="n">
        <f aca="false">L$9/10^(O46-L$10)</f>
        <v>24.898889279634</v>
      </c>
      <c r="S46" s="4"/>
      <c r="T46" s="4"/>
      <c r="U46" s="60"/>
    </row>
    <row r="47" customFormat="false" ht="12.75" hidden="false" customHeight="true" outlineLevel="0" collapsed="false">
      <c r="N47" s="4"/>
      <c r="O47" s="5" t="n">
        <f aca="false">'Family of Curves'!J47</f>
        <v>0.819999999999999</v>
      </c>
      <c r="P47" s="62" t="n">
        <f aca="false">L$9/10^(O47-L$10)</f>
        <v>53.232881350571</v>
      </c>
      <c r="S47" s="4"/>
      <c r="T47" s="4"/>
      <c r="U47" s="60"/>
    </row>
    <row r="48" customFormat="false" ht="12.75" hidden="false" customHeight="true" outlineLevel="0" collapsed="false">
      <c r="N48" s="4"/>
      <c r="O48" s="5" t="n">
        <f aca="false">'Family of Curves'!J48</f>
        <v>0.699999999999999</v>
      </c>
      <c r="P48" s="62" t="n">
        <f aca="false">L$9/10^(O48-L$10)</f>
        <v>70.174604553164</v>
      </c>
      <c r="S48" s="4"/>
      <c r="T48" s="4"/>
      <c r="U48" s="60"/>
    </row>
    <row r="49" customFormat="false" ht="12.75" hidden="false" customHeight="true" outlineLevel="0" collapsed="false">
      <c r="N49" s="4"/>
      <c r="O49" s="5" t="n">
        <f aca="false">'Family of Curves'!J49</f>
        <v>0.637499999999999</v>
      </c>
      <c r="P49" s="62" t="n">
        <f aca="false">L$9/10^(O49-L$10)</f>
        <v>81.0363691207006</v>
      </c>
      <c r="S49" s="4"/>
      <c r="T49" s="4"/>
      <c r="U49" s="60"/>
    </row>
  </sheetData>
  <mergeCells count="4">
    <mergeCell ref="A1:L2"/>
    <mergeCell ref="A3:L3"/>
    <mergeCell ref="A4:L4"/>
    <mergeCell ref="A5:L5"/>
  </mergeCells>
  <printOptions headings="false" gridLines="false" gridLinesSet="true" horizontalCentered="true" verticalCentered="false"/>
  <pageMargins left="1.2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LibreOffice/24.2.7.2$Linux_X86_64 LibreOffice_project/420$Build-2</Application>
  <AppVersion>15.0000</AppVersion>
  <DocSecurity>2</DocSecurity>
  <Company>Way Beyond Monochrome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2010-11-25T22:59:24Z</dcterms:created>
  <dc:creator>Ralph W. Lambrecht</dc:creator>
  <dc:description/>
  <dc:language>en-US</dc:language>
  <cp:lastModifiedBy/>
  <cp:lastPrinted>2010-11-30T21:07:21Z</cp:lastPrinted>
  <dcterms:modified xsi:type="dcterms:W3CDTF">2026-02-09T12:31:38Z</dcterms:modified>
  <cp:revision>5</cp:revision>
  <dc:subject/>
  <dc:title>Color Space Conversion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